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lot\OneDrive - Community Hall of Yarmouth and District\Documents YTC\Finances\Audit\2016-17\"/>
    </mc:Choice>
  </mc:AlternateContent>
  <xr:revisionPtr revIDLastSave="2" documentId="11_6F07D4821B2ECAF38CC0C9DDC2856CC6CDB1FB09" xr6:coauthVersionLast="31" xr6:coauthVersionMax="31" xr10:uidLastSave="{EF798C3B-8E86-441B-8814-70CEC86ED192}"/>
  <bookViews>
    <workbookView minimized="1" xWindow="120" yWindow="120" windowWidth="15132" windowHeight="9300" xr2:uid="{00000000-000D-0000-FFFF-FFFF00000000}"/>
  </bookViews>
  <sheets>
    <sheet name="FINAL ACCOUNTS 2016-17" sheetId="1" r:id="rId1"/>
    <sheet name="Notes" sheetId="5" r:id="rId2"/>
    <sheet name="BREAKDOWN" sheetId="2" r:id="rId3"/>
    <sheet name="RECONCILIATION" sheetId="3" r:id="rId4"/>
    <sheet name="Sheet1" sheetId="4" r:id="rId5"/>
  </sheets>
  <externalReferences>
    <externalReference r:id="rId6"/>
  </externalReferences>
  <definedNames>
    <definedName name="_xlnm.Print_Area" localSheetId="0">'FINAL ACCOUNTS 2016-17'!$D$1:$K$94</definedName>
    <definedName name="_xlnm.Print_Area" localSheetId="1">Notes!$A$1:$D$65</definedName>
    <definedName name="_xlnm.Print_Titles" localSheetId="0">'FINAL ACCOUNTS 2016-17'!$1:$6</definedName>
  </definedNames>
  <calcPr calcId="179017"/>
</workbook>
</file>

<file path=xl/calcChain.xml><?xml version="1.0" encoding="utf-8"?>
<calcChain xmlns="http://schemas.openxmlformats.org/spreadsheetml/2006/main">
  <c r="I74" i="1" l="1"/>
  <c r="J12" i="1" l="1"/>
  <c r="K12" i="1"/>
  <c r="K10" i="1"/>
  <c r="J11" i="1"/>
  <c r="J10" i="1" l="1"/>
  <c r="K11" i="1"/>
  <c r="E92" i="1" l="1"/>
  <c r="E94" i="1" s="1"/>
  <c r="C26" i="3" l="1"/>
  <c r="I89" i="1"/>
  <c r="D9" i="5" l="1"/>
  <c r="B9" i="5"/>
  <c r="D1" i="5" l="1"/>
  <c r="J89" i="1" l="1"/>
  <c r="K8" i="1"/>
  <c r="J8" i="1" l="1"/>
  <c r="E1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23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C35" i="3" l="1"/>
  <c r="C20" i="3" l="1"/>
  <c r="C16" i="3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23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1" i="5"/>
  <c r="D20" i="5"/>
  <c r="D19" i="5"/>
  <c r="D18" i="5"/>
  <c r="D17" i="5"/>
  <c r="D16" i="5"/>
  <c r="D15" i="5"/>
  <c r="D14" i="5"/>
  <c r="D13" i="5"/>
  <c r="D12" i="5"/>
  <c r="D11" i="5"/>
  <c r="D10" i="5"/>
  <c r="D8" i="5"/>
  <c r="D7" i="5"/>
  <c r="D6" i="5"/>
  <c r="D5" i="5"/>
  <c r="C22" i="3" l="1"/>
  <c r="K86" i="1"/>
  <c r="K85" i="1"/>
  <c r="K84" i="1"/>
  <c r="K83" i="1"/>
  <c r="K81" i="1"/>
  <c r="K80" i="1"/>
  <c r="K79" i="1"/>
  <c r="K78" i="1"/>
  <c r="K77" i="1"/>
  <c r="K75" i="1"/>
  <c r="K73" i="1"/>
  <c r="J90" i="1"/>
  <c r="J88" i="1"/>
  <c r="J86" i="1"/>
  <c r="J85" i="1"/>
  <c r="J84" i="1"/>
  <c r="J83" i="1"/>
  <c r="J81" i="1"/>
  <c r="J80" i="1"/>
  <c r="J79" i="1"/>
  <c r="J78" i="1"/>
  <c r="J77" i="1"/>
  <c r="J75" i="1"/>
  <c r="J73" i="1"/>
  <c r="J21" i="1" l="1"/>
  <c r="K21" i="1"/>
  <c r="K22" i="1"/>
  <c r="J22" i="1"/>
  <c r="K55" i="1"/>
  <c r="J55" i="1"/>
  <c r="J36" i="1"/>
  <c r="K36" i="1"/>
  <c r="J57" i="1"/>
  <c r="K57" i="1"/>
  <c r="J20" i="1"/>
  <c r="K20" i="1"/>
  <c r="J37" i="1"/>
  <c r="K37" i="1"/>
  <c r="K58" i="1"/>
  <c r="J58" i="1"/>
  <c r="I87" i="1"/>
  <c r="J87" i="1" s="1"/>
  <c r="J92" i="1" s="1"/>
  <c r="I92" i="1" l="1"/>
  <c r="C38" i="3" s="1"/>
  <c r="C40" i="3" s="1"/>
  <c r="B6" i="5"/>
  <c r="C6" i="5"/>
  <c r="B7" i="5"/>
  <c r="B8" i="5"/>
  <c r="B10" i="5"/>
  <c r="B11" i="5"/>
  <c r="B12" i="5"/>
  <c r="B13" i="5"/>
  <c r="C13" i="5"/>
  <c r="B14" i="5"/>
  <c r="C14" i="5"/>
  <c r="B15" i="5"/>
  <c r="C15" i="5"/>
  <c r="B16" i="5"/>
  <c r="B17" i="5"/>
  <c r="B18" i="5"/>
  <c r="B19" i="5"/>
  <c r="B20" i="5"/>
  <c r="B21" i="5"/>
  <c r="B25" i="5"/>
  <c r="B26" i="5"/>
  <c r="B27" i="5"/>
  <c r="B28" i="5"/>
  <c r="B29" i="5"/>
  <c r="B30" i="5"/>
  <c r="B31" i="5"/>
  <c r="C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23" i="5"/>
  <c r="B47" i="5"/>
  <c r="B48" i="5"/>
  <c r="C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C62" i="5"/>
  <c r="B63" i="5"/>
  <c r="B64" i="5"/>
  <c r="C64" i="5"/>
  <c r="A1" i="5"/>
  <c r="B5" i="5"/>
  <c r="E97" i="2" l="1"/>
  <c r="E98" i="2"/>
  <c r="F104" i="2"/>
  <c r="H104" i="2" s="1"/>
  <c r="F105" i="2"/>
  <c r="H105" i="2" s="1"/>
  <c r="F103" i="2"/>
  <c r="E107" i="2"/>
  <c r="D107" i="2"/>
  <c r="F107" i="2" l="1"/>
  <c r="H103" i="2"/>
  <c r="H107" i="2" s="1"/>
  <c r="F100" i="2"/>
  <c r="H100" i="2" s="1"/>
  <c r="F99" i="2"/>
  <c r="H99" i="2" s="1"/>
  <c r="F98" i="2"/>
  <c r="H98" i="2" s="1"/>
  <c r="F97" i="2"/>
  <c r="D48" i="2"/>
  <c r="E56" i="2"/>
  <c r="D56" i="2"/>
  <c r="F55" i="2"/>
  <c r="F54" i="2"/>
  <c r="F53" i="2"/>
  <c r="F52" i="2"/>
  <c r="F93" i="2"/>
  <c r="F56" i="2" l="1"/>
  <c r="H97" i="2"/>
  <c r="H71" i="2"/>
  <c r="F70" i="2"/>
  <c r="F69" i="2"/>
  <c r="E71" i="2"/>
  <c r="F71" i="2" l="1"/>
  <c r="F21" i="2"/>
  <c r="F20" i="2"/>
  <c r="F19" i="2"/>
  <c r="F14" i="2"/>
  <c r="H14" i="2" s="1"/>
  <c r="F15" i="2"/>
  <c r="H15" i="2" s="1"/>
  <c r="F13" i="2"/>
  <c r="H13" i="2" s="1"/>
  <c r="F22" i="2" l="1"/>
  <c r="F16" i="2"/>
  <c r="H16" i="2"/>
  <c r="E9" i="2" l="1"/>
  <c r="D16" i="2"/>
  <c r="E16" i="2"/>
  <c r="D22" i="2"/>
  <c r="E22" i="2"/>
  <c r="H22" i="2"/>
  <c r="D32" i="2"/>
  <c r="E32" i="2"/>
  <c r="F39" i="2"/>
  <c r="F40" i="2"/>
  <c r="F42" i="2"/>
  <c r="F43" i="2"/>
  <c r="F44" i="2"/>
  <c r="F45" i="2"/>
  <c r="E48" i="2"/>
  <c r="D66" i="2"/>
  <c r="D71" i="2"/>
  <c r="F77" i="2"/>
  <c r="F78" i="2"/>
  <c r="F79" i="2"/>
  <c r="F80" i="2"/>
  <c r="F81" i="2"/>
  <c r="F82" i="2"/>
  <c r="D83" i="2"/>
  <c r="H90" i="2"/>
  <c r="D5" i="1"/>
  <c r="F83" i="2" l="1"/>
  <c r="F46" i="2" l="1"/>
  <c r="F48" i="2" s="1"/>
  <c r="I97" i="1" l="1"/>
  <c r="K18" i="1" l="1"/>
  <c r="J18" i="1"/>
  <c r="C11" i="5" s="1"/>
  <c r="J63" i="1" l="1"/>
  <c r="C53" i="5" s="1"/>
  <c r="K63" i="1"/>
  <c r="K68" i="1" l="1"/>
  <c r="J68" i="1"/>
  <c r="C58" i="5" s="1"/>
  <c r="J67" i="1" l="1"/>
  <c r="C57" i="5" s="1"/>
  <c r="K67" i="1"/>
  <c r="J69" i="1"/>
  <c r="C59" i="5" s="1"/>
  <c r="K69" i="1"/>
  <c r="K66" i="1"/>
  <c r="J66" i="1"/>
  <c r="C56" i="5" s="1"/>
  <c r="J65" i="1"/>
  <c r="C55" i="5" s="1"/>
  <c r="K65" i="1"/>
  <c r="K24" i="1" l="1"/>
  <c r="J24" i="1"/>
  <c r="C17" i="5" s="1"/>
  <c r="K71" i="1" l="1"/>
  <c r="J71" i="1"/>
  <c r="C61" i="5" s="1"/>
  <c r="J59" i="1" l="1"/>
  <c r="C49" i="5" s="1"/>
  <c r="K59" i="1"/>
  <c r="J15" i="1" l="1"/>
  <c r="K15" i="1"/>
  <c r="I98" i="1" l="1"/>
  <c r="K7" i="1"/>
  <c r="J7" i="1"/>
  <c r="C5" i="5" s="1"/>
  <c r="I99" i="1"/>
  <c r="J13" i="1"/>
  <c r="C7" i="5" s="1"/>
  <c r="K13" i="1"/>
  <c r="K14" i="1"/>
  <c r="J14" i="1"/>
  <c r="C8" i="5" s="1"/>
  <c r="J16" i="1"/>
  <c r="C9" i="5" s="1"/>
  <c r="K16" i="1"/>
  <c r="K32" i="1" l="1"/>
  <c r="J32" i="1"/>
  <c r="C28" i="5" s="1"/>
  <c r="K54" i="1"/>
  <c r="J54" i="1"/>
  <c r="C47" i="5" s="1"/>
  <c r="K26" i="1"/>
  <c r="J26" i="1"/>
  <c r="C19" i="5" s="1"/>
  <c r="K47" i="1"/>
  <c r="J47" i="1"/>
  <c r="C41" i="5" s="1"/>
  <c r="K45" i="1"/>
  <c r="J45" i="1"/>
  <c r="C39" i="5" s="1"/>
  <c r="K17" i="1"/>
  <c r="C27" i="3"/>
  <c r="C28" i="3" s="1"/>
  <c r="J17" i="1"/>
  <c r="C10" i="5" s="1"/>
  <c r="J60" i="1"/>
  <c r="C50" i="5" s="1"/>
  <c r="K60" i="1"/>
  <c r="K61" i="1"/>
  <c r="J61" i="1"/>
  <c r="C51" i="5" s="1"/>
  <c r="J62" i="1"/>
  <c r="C52" i="5" s="1"/>
  <c r="K62" i="1"/>
  <c r="K64" i="1"/>
  <c r="J64" i="1"/>
  <c r="C54" i="5" s="1"/>
  <c r="K50" i="1" l="1"/>
  <c r="J50" i="1"/>
  <c r="C44" i="5" s="1"/>
  <c r="K19" i="1"/>
  <c r="J19" i="1"/>
  <c r="C12" i="5" s="1"/>
  <c r="K34" i="1"/>
  <c r="J34" i="1"/>
  <c r="C30" i="5" s="1"/>
  <c r="K43" i="1" l="1"/>
  <c r="J43" i="1"/>
  <c r="C37" i="5" s="1"/>
  <c r="K44" i="1"/>
  <c r="J44" i="1"/>
  <c r="C38" i="5" s="1"/>
  <c r="K49" i="1"/>
  <c r="J49" i="1"/>
  <c r="C43" i="5" s="1"/>
  <c r="K31" i="1" l="1"/>
  <c r="J31" i="1"/>
  <c r="C27" i="5" s="1"/>
  <c r="J25" i="1"/>
  <c r="C18" i="5" s="1"/>
  <c r="K25" i="1"/>
  <c r="J74" i="1" l="1"/>
  <c r="C63" i="5" s="1"/>
  <c r="K74" i="1"/>
  <c r="J30" i="1"/>
  <c r="C26" i="5" s="1"/>
  <c r="K30" i="1"/>
  <c r="K29" i="1"/>
  <c r="J29" i="1"/>
  <c r="C25" i="5" s="1"/>
  <c r="J53" i="1"/>
  <c r="C23" i="5" s="1"/>
  <c r="I101" i="1"/>
  <c r="K53" i="1"/>
  <c r="K51" i="1"/>
  <c r="J51" i="1"/>
  <c r="C45" i="5" s="1"/>
  <c r="J46" i="1"/>
  <c r="C40" i="5" s="1"/>
  <c r="K46" i="1"/>
  <c r="K33" i="1"/>
  <c r="J33" i="1"/>
  <c r="C29" i="5" s="1"/>
  <c r="J39" i="1" l="1"/>
  <c r="C33" i="5" s="1"/>
  <c r="K39" i="1"/>
  <c r="K70" i="1"/>
  <c r="J70" i="1"/>
  <c r="C60" i="5" s="1"/>
  <c r="I72" i="1"/>
  <c r="K41" i="1"/>
  <c r="J41" i="1"/>
  <c r="C35" i="5" s="1"/>
  <c r="K42" i="1"/>
  <c r="J42" i="1"/>
  <c r="C36" i="5" s="1"/>
  <c r="J28" i="1"/>
  <c r="C21" i="5" s="1"/>
  <c r="K28" i="1"/>
  <c r="J27" i="1"/>
  <c r="C20" i="5" s="1"/>
  <c r="K27" i="1"/>
  <c r="I100" i="1"/>
  <c r="J23" i="1"/>
  <c r="C16" i="5" s="1"/>
  <c r="K23" i="1"/>
  <c r="K52" i="1"/>
  <c r="J52" i="1"/>
  <c r="C46" i="5" s="1"/>
  <c r="J40" i="1"/>
  <c r="C34" i="5" s="1"/>
  <c r="K40" i="1"/>
  <c r="J48" i="1"/>
  <c r="C42" i="5" s="1"/>
  <c r="K48" i="1"/>
  <c r="J38" i="1"/>
  <c r="C32" i="5" s="1"/>
  <c r="K38" i="1"/>
  <c r="J56" i="1" l="1"/>
  <c r="K56" i="1"/>
  <c r="K35" i="1"/>
  <c r="J35" i="1"/>
  <c r="I76" i="1"/>
  <c r="I102" i="1"/>
  <c r="I103" i="1" s="1"/>
  <c r="J72" i="1"/>
  <c r="K72" i="1"/>
  <c r="C29" i="3" l="1"/>
  <c r="C30" i="3" s="1"/>
  <c r="K76" i="1"/>
  <c r="J76" i="1"/>
  <c r="I82" i="1"/>
  <c r="I94" i="1" l="1"/>
  <c r="I105" i="1" s="1"/>
  <c r="J82" i="1"/>
  <c r="K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Townclerk</author>
  </authors>
  <commentList>
    <comment ref="E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Townclerk:</t>
        </r>
        <r>
          <rPr>
            <sz val="9"/>
            <color indexed="81"/>
            <rFont val="Tahoma"/>
            <family val="2"/>
          </rPr>
          <t xml:space="preserve">
Oct meeting</t>
        </r>
      </text>
    </comment>
    <comment ref="D2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Townclerk:</t>
        </r>
        <r>
          <rPr>
            <sz val="9"/>
            <color indexed="81"/>
            <rFont val="Tahoma"/>
            <family val="2"/>
          </rPr>
          <t xml:space="preserve">
Coins</t>
        </r>
      </text>
    </comment>
    <comment ref="E2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Townclerk:</t>
        </r>
        <r>
          <rPr>
            <sz val="9"/>
            <color indexed="81"/>
            <rFont val="Tahoma"/>
            <family val="2"/>
          </rPr>
          <t xml:space="preserve">
Contribution to expenses</t>
        </r>
      </text>
    </comment>
  </commentList>
</comments>
</file>

<file path=xl/sharedStrings.xml><?xml version="1.0" encoding="utf-8"?>
<sst xmlns="http://schemas.openxmlformats.org/spreadsheetml/2006/main" count="345" uniqueCount="294">
  <si>
    <t>EXPENDITURE</t>
  </si>
  <si>
    <t>£</t>
  </si>
  <si>
    <t>Precept</t>
  </si>
  <si>
    <t>Bank Interest</t>
  </si>
  <si>
    <t>Opening Balance</t>
  </si>
  <si>
    <t>Subscriptions</t>
  </si>
  <si>
    <t>Insurance</t>
  </si>
  <si>
    <t>YARMOUTH TOWN COUNCIL</t>
  </si>
  <si>
    <t>Yarmouth and Calbourne FC Rental</t>
  </si>
  <si>
    <t xml:space="preserve">Administration </t>
  </si>
  <si>
    <t>Payroll Administration</t>
  </si>
  <si>
    <t>Postage</t>
  </si>
  <si>
    <t>Clerk's Training</t>
  </si>
  <si>
    <t>Administration Total</t>
  </si>
  <si>
    <t>General Council</t>
  </si>
  <si>
    <t>Audit Fee</t>
  </si>
  <si>
    <t>Members' Training</t>
  </si>
  <si>
    <t>General Council Total</t>
  </si>
  <si>
    <t>Playground Inspection</t>
  </si>
  <si>
    <t>Closing Balance</t>
  </si>
  <si>
    <t>TOTAL EXPENDITURE</t>
  </si>
  <si>
    <t>Parks and Open Spaces Total</t>
  </si>
  <si>
    <t>TOTAL INCOME</t>
  </si>
  <si>
    <t>VAT Refund</t>
  </si>
  <si>
    <t xml:space="preserve">VAT </t>
  </si>
  <si>
    <t>Seats/Shelters/litter Bins/Signs/Flagpoles</t>
  </si>
  <si>
    <t>Grants</t>
  </si>
  <si>
    <t>Telephone, Internet</t>
  </si>
  <si>
    <t>Locum cover for holiday</t>
  </si>
  <si>
    <t>Election expenses</t>
  </si>
  <si>
    <t>Miscellaneous</t>
  </si>
  <si>
    <t>Travel expenses</t>
  </si>
  <si>
    <t>Total Resources Available</t>
  </si>
  <si>
    <t>Clerks expenses</t>
  </si>
  <si>
    <t>Office equipment</t>
  </si>
  <si>
    <t>Advertising</t>
  </si>
  <si>
    <t>Mayor's Allowance</t>
  </si>
  <si>
    <t>Mayor's Award</t>
  </si>
  <si>
    <t xml:space="preserve">        £</t>
  </si>
  <si>
    <t xml:space="preserve">Publicity </t>
  </si>
  <si>
    <t>Flags</t>
  </si>
  <si>
    <t>Budget</t>
  </si>
  <si>
    <t>E1</t>
  </si>
  <si>
    <t>E2</t>
  </si>
  <si>
    <t>E3</t>
  </si>
  <si>
    <t>E4</t>
  </si>
  <si>
    <t>E6</t>
  </si>
  <si>
    <t>E7</t>
  </si>
  <si>
    <t>Stationery:</t>
  </si>
  <si>
    <t>EtC</t>
  </si>
  <si>
    <t>Ricoh</t>
  </si>
  <si>
    <t>WBS</t>
  </si>
  <si>
    <t>Toner</t>
  </si>
  <si>
    <t>Total EtC</t>
  </si>
  <si>
    <t>Subscriptions:</t>
  </si>
  <si>
    <t>IWALC</t>
  </si>
  <si>
    <t>Information Commissioner</t>
  </si>
  <si>
    <t>Hire of halls:</t>
  </si>
  <si>
    <t>Town Hall</t>
  </si>
  <si>
    <t>Thorley Church</t>
  </si>
  <si>
    <t>FYT</t>
  </si>
  <si>
    <t>Grants:</t>
  </si>
  <si>
    <t>Various</t>
  </si>
  <si>
    <t>Diamond Jubilee</t>
  </si>
  <si>
    <t>E9</t>
  </si>
  <si>
    <t>15a</t>
  </si>
  <si>
    <t>E10</t>
  </si>
  <si>
    <t>5A</t>
  </si>
  <si>
    <t>Bank charges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</si>
  <si>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</si>
  <si>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</si>
  <si>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</si>
  <si>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</si>
  <si>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</si>
  <si>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</si>
  <si>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</si>
  <si>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</si>
  <si>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</si>
  <si>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</si>
  <si>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</si>
  <si>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</si>
  <si>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</si>
  <si>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</si>
  <si>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</si>
  <si>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</si>
  <si>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</si>
  <si>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</si>
  <si>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</si>
  <si>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</si>
  <si>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</si>
  <si>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</si>
  <si>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</si>
  <si>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</si>
  <si>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</si>
  <si>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</si>
  <si>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</si>
  <si>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</si>
  <si>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 xml:space="preserve">Office and Other Rental </t>
  </si>
  <si>
    <t>Bench replacement</t>
  </si>
  <si>
    <t>Play equipment</t>
  </si>
  <si>
    <t>Flood plan</t>
  </si>
  <si>
    <t xml:space="preserve">Maintenance, Parks and Open Spaces  </t>
  </si>
  <si>
    <t>M1</t>
  </si>
  <si>
    <t>M2</t>
  </si>
  <si>
    <t>M3</t>
  </si>
  <si>
    <t>M4</t>
  </si>
  <si>
    <t>M5</t>
  </si>
  <si>
    <t>M6</t>
  </si>
  <si>
    <t>M7</t>
  </si>
  <si>
    <t>G17</t>
  </si>
  <si>
    <t>Projects</t>
  </si>
  <si>
    <t xml:space="preserve">Mount Ground Maintenance </t>
  </si>
  <si>
    <t>Income:</t>
  </si>
  <si>
    <t>V</t>
  </si>
  <si>
    <t xml:space="preserve">Professional fees re Community centre </t>
  </si>
  <si>
    <t>Net spend excluding precept income</t>
  </si>
  <si>
    <t>I1</t>
  </si>
  <si>
    <t>I4</t>
  </si>
  <si>
    <t>I2</t>
  </si>
  <si>
    <t>I5</t>
  </si>
  <si>
    <t>Other projects</t>
  </si>
  <si>
    <t>Printing &amp; Stationery</t>
  </si>
  <si>
    <t>Legal/professional fees</t>
  </si>
  <si>
    <t>Wreaths/Christmas Tree</t>
  </si>
  <si>
    <t>Forecast</t>
  </si>
  <si>
    <t>M1A</t>
  </si>
  <si>
    <t>M1B</t>
  </si>
  <si>
    <t>Total Projects</t>
  </si>
  <si>
    <t>Recreation Ground Rental</t>
  </si>
  <si>
    <t>Due on signing of lease</t>
  </si>
  <si>
    <t>Due 25/12/12</t>
  </si>
  <si>
    <t>Due 25/3/12</t>
  </si>
  <si>
    <t>Total</t>
  </si>
  <si>
    <t>Web-based facilities</t>
  </si>
  <si>
    <t>SLCC</t>
  </si>
  <si>
    <t>Orchard Maintenance</t>
  </si>
  <si>
    <t>M8</t>
  </si>
  <si>
    <t>M9</t>
  </si>
  <si>
    <t>Professional Fees:</t>
  </si>
  <si>
    <t>Solicitor</t>
  </si>
  <si>
    <t>Website:</t>
  </si>
  <si>
    <t>Vision ICT</t>
  </si>
  <si>
    <t>Logmein</t>
  </si>
  <si>
    <t>Net spend</t>
  </si>
  <si>
    <t>Costs to 30/9</t>
  </si>
  <si>
    <t>Rec gate:</t>
  </si>
  <si>
    <t>L Pitman sign</t>
  </si>
  <si>
    <t>Cost of new gate</t>
  </si>
  <si>
    <t>Fitting new gate, etc</t>
  </si>
  <si>
    <t>For a single Polling Station, with approx 1000 electors: £1135</t>
  </si>
  <si>
    <t>For a single Polling Station, with approx 2000 electors: £1525</t>
  </si>
  <si>
    <t>If the Council concerned wished Poll Cards to be issued:</t>
  </si>
  <si>
    <t>For approx 1000 electors add £450</t>
  </si>
  <si>
    <t>For approx 2000 electors add £900</t>
  </si>
  <si>
    <t>Presiding Officer: £195.00 + £40.00 (training) + mileage</t>
  </si>
  <si>
    <t>Poll Clerk: £117.00 + £40.00 (training) + mileage</t>
  </si>
  <si>
    <t>Presiding Officers Items: £19.40</t>
  </si>
  <si>
    <t>Hire of Hall: £ As Charged by the venue</t>
  </si>
  <si>
    <t>Printing of Ballot Papers £2.00 per hundred (but varies according to total</t>
  </si>
  <si>
    <t>quantity)</t>
  </si>
  <si>
    <t>Postal Vote Envelopes: £13.186 per hundred</t>
  </si>
  <si>
    <t>Postal Vote Staff: £ 6.83 per hour</t>
  </si>
  <si>
    <t>Postal Postage Outward: £0.66 per item</t>
  </si>
  <si>
    <t>Postal Postage Inward: £0.39 per item</t>
  </si>
  <si>
    <t>Poll Cards (Print): £20.00 per thousand</t>
  </si>
  <si>
    <t>Poll Cards (Postage): £0.31 per item</t>
  </si>
  <si>
    <t>Official Notices: £ Actual and necessary cost</t>
  </si>
  <si>
    <t>Count Staff: £21.50 in total for first 2 hours then £11.60 per hour</t>
  </si>
  <si>
    <t>Count Supervisors: £As Count Staff plus a further £21.50</t>
  </si>
  <si>
    <t>Count Venue: £ As Charged by the venue.</t>
  </si>
  <si>
    <t>Returning Officers Fee: £41.50 for first 500 electors in each electoral area,</t>
  </si>
  <si>
    <t>plus a further £5.95 for each additional 100 electors</t>
  </si>
  <si>
    <t>or part thereof.</t>
  </si>
  <si>
    <t>Deputy Returning Officer: £76.10 for the first area,</t>
  </si>
  <si>
    <t>Hire of premises</t>
  </si>
  <si>
    <t>HYP</t>
  </si>
  <si>
    <t>Web Facilities</t>
  </si>
  <si>
    <t>Carbonite</t>
  </si>
  <si>
    <t>TOTAL</t>
  </si>
  <si>
    <t>Localised Council Tax Support grant</t>
  </si>
  <si>
    <t>2014/15</t>
  </si>
  <si>
    <t xml:space="preserve">Coach Park Planters Mntnce </t>
  </si>
  <si>
    <t>Thorley Churchyard Mntnce</t>
  </si>
  <si>
    <t>Town Green hedging and ditching</t>
  </si>
  <si>
    <t>Town Green grasscutting</t>
  </si>
  <si>
    <t>Cemetery Ground Mntnce</t>
  </si>
  <si>
    <t>Y'mouth Church grounds Mtnce</t>
  </si>
  <si>
    <t>Playground repairs &amp; mntnce</t>
  </si>
  <si>
    <t>2015-2016</t>
  </si>
  <si>
    <t xml:space="preserve">Salary actual (728 hours a year) </t>
  </si>
  <si>
    <t>M10</t>
  </si>
  <si>
    <t>IWC Services</t>
  </si>
  <si>
    <t>ITD</t>
  </si>
  <si>
    <t>Loan charges</t>
  </si>
  <si>
    <t>Menbers Training:</t>
  </si>
  <si>
    <t>CAIW High-impact Business</t>
  </si>
  <si>
    <t>Office and Other Rental:</t>
  </si>
  <si>
    <t>End Sep</t>
  </si>
  <si>
    <t>End Dec</t>
  </si>
  <si>
    <t>End Mar</t>
  </si>
  <si>
    <t>End June</t>
  </si>
  <si>
    <t xml:space="preserve">Portakabin hire </t>
  </si>
  <si>
    <t>WW1 Exhibition</t>
  </si>
  <si>
    <t>Y&amp;T data backup</t>
  </si>
  <si>
    <t>Grounds Mntnce:</t>
  </si>
  <si>
    <t>The Mount</t>
  </si>
  <si>
    <t>Town Green</t>
  </si>
  <si>
    <t>Hedging &amp; ditching Town Green</t>
  </si>
  <si>
    <t>Green spaces</t>
  </si>
  <si>
    <t xml:space="preserve">Discretionary Services: Green areas </t>
  </si>
  <si>
    <t>Sale of books</t>
  </si>
  <si>
    <t>Guidance notes</t>
  </si>
  <si>
    <t>Data Commissioner</t>
  </si>
  <si>
    <t xml:space="preserve"> Final Accounts </t>
  </si>
  <si>
    <t>M11</t>
  </si>
  <si>
    <t>CHOYD</t>
  </si>
  <si>
    <t>Significant variances from Budget</t>
  </si>
  <si>
    <t>Variance to Budget</t>
  </si>
  <si>
    <t>Balance per bank statements as at 31st March 2014</t>
  </si>
  <si>
    <t>Current Account</t>
  </si>
  <si>
    <t>Reserves Account</t>
  </si>
  <si>
    <t>Less: Unpresented cheques as at 31/3/14</t>
  </si>
  <si>
    <t>Armed Forces Day</t>
  </si>
  <si>
    <t>Net Bank Balances as at 31 March 2014</t>
  </si>
  <si>
    <t>Add Receipts for the Year</t>
  </si>
  <si>
    <t>Less Expenditure for the Year</t>
  </si>
  <si>
    <t>Represented by:</t>
  </si>
  <si>
    <t>Projects account</t>
  </si>
  <si>
    <t>HYP Account</t>
  </si>
  <si>
    <t xml:space="preserve">AGENDA ITEM </t>
  </si>
  <si>
    <t>Less: cheques unpresented</t>
  </si>
  <si>
    <t>Total Balance</t>
  </si>
  <si>
    <t>Balance b/f</t>
  </si>
  <si>
    <t>Other receipts</t>
  </si>
  <si>
    <t>Staff costs</t>
  </si>
  <si>
    <t>Loan repayments</t>
  </si>
  <si>
    <t>Other payments</t>
  </si>
  <si>
    <t>Balance c/f</t>
  </si>
  <si>
    <t>Variance to Final Accounts</t>
  </si>
  <si>
    <t>External Audit statements:</t>
  </si>
  <si>
    <t>2.Precept, rates and levies</t>
  </si>
  <si>
    <t>3. Total other receipts</t>
  </si>
  <si>
    <t>4. Staff costs</t>
  </si>
  <si>
    <t>5. Loan interest/capital repayments</t>
  </si>
  <si>
    <t>6. Other payments</t>
  </si>
  <si>
    <t>10. Total borrowings</t>
  </si>
  <si>
    <t>PWLB loan for purchase of Yarmouth Institute freehold for Community Hall</t>
  </si>
  <si>
    <t xml:space="preserve">PWLB loan </t>
  </si>
  <si>
    <t>PWLB Loan</t>
  </si>
  <si>
    <t>FINAL ACCOUNTS 2016-17</t>
  </si>
  <si>
    <t>2016-2017</t>
  </si>
  <si>
    <t>Spend to 31/3/17</t>
  </si>
  <si>
    <t>Variance to 2015/16</t>
  </si>
  <si>
    <t>Significant variances from 2015-16</t>
  </si>
  <si>
    <t>Reduction in LCTS from Government</t>
  </si>
  <si>
    <t>Additional precept re IWC discretionary services and reduction in LCTS from Government (£749)</t>
  </si>
  <si>
    <t>PWLB loan received 2015/16 only</t>
  </si>
  <si>
    <t>Increase in salary grade and hours for Town Clerk</t>
  </si>
  <si>
    <t>No council office maintained 2016/17</t>
  </si>
  <si>
    <t>New computer puchased 2015/16</t>
  </si>
  <si>
    <t>No bank charges incurred 2016/17</t>
  </si>
  <si>
    <t>Delayed payment 1 quasrter rental Recreation Ground</t>
  </si>
  <si>
    <t>Increased audit fees BDO</t>
  </si>
  <si>
    <t>No advertising undertaken 2016/17</t>
  </si>
  <si>
    <t>Hire of Town Hall moved to Grants</t>
  </si>
  <si>
    <t>Grant to CHOYD 2015/16 (£60K), and lower level of grants applications 2016/17, offset by Town Hall hire moved to Grants</t>
  </si>
  <si>
    <t>Queen's birthday celebration 2016/17</t>
  </si>
  <si>
    <t>High level of flag replacements 2016/17</t>
  </si>
  <si>
    <t>No grant for Christmas Tree applied for 2016/17</t>
  </si>
  <si>
    <t>No spend on projects 2016/17</t>
  </si>
  <si>
    <t>6 months loan costs only in 2015/16</t>
  </si>
  <si>
    <t>High level of recovery maintenance 2015/16, which has saved money in 2016/17</t>
  </si>
  <si>
    <t>Lower level of grasscutting necessary 2016/17</t>
  </si>
  <si>
    <t>Cutting back of accumulated weed growth 2016/17</t>
  </si>
  <si>
    <t>Recovery maintenance on public flower beds, and hedge trimming outside Community Hall</t>
  </si>
  <si>
    <t>Recovery maintenance 2016/17 due to deterioration in street furniture caused by poor maintenance in earlier years</t>
  </si>
  <si>
    <t>Replanting in 2016/16 due to vandalism of Orchard</t>
  </si>
  <si>
    <t>Public toilets and ebvironmental services taken over from Isle of Wight Council</t>
  </si>
  <si>
    <t>Higher fees due to increased equipmnt in refurbished Play Area</t>
  </si>
  <si>
    <t>ANNUAL GOVERNANCE STATEMENT 2016/17</t>
  </si>
  <si>
    <t>Reconciliation Statement of Cash at Bank and Bank Balances as at 31/3/17</t>
  </si>
  <si>
    <t>Opening Balance as at 1.04.16</t>
  </si>
  <si>
    <t>Cash Book Balance as at 31.03.17</t>
  </si>
  <si>
    <t>i3</t>
  </si>
  <si>
    <t>i7</t>
  </si>
  <si>
    <t>Play Area funding</t>
  </si>
  <si>
    <t>i8</t>
  </si>
  <si>
    <t>Refunds business rates</t>
  </si>
  <si>
    <t>Funding received 2016/17 for refurbishing Play Area, to cover expenditure</t>
  </si>
  <si>
    <t>Grant from IWC for 1 year only re takeover of public toilets</t>
  </si>
  <si>
    <t>Revaluation of Common public toilets</t>
  </si>
  <si>
    <t>Late payment of VAT by HMRC - not received until April</t>
  </si>
  <si>
    <t>Agenda item: 20/2017.3</t>
  </si>
  <si>
    <t>Refurbishment of Town Green Play Area, completed 2016/17 (contra Play Area funding income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</si>
</sst>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* 0"/>
  </numFmts>
  <fonts count="2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Georgia"/>
      <family val="1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133">
    <xf numFmtId="164" fontId="0" fillId="0" borderId="0" xfId="0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4" fillId="0" borderId="0" xfId="0" applyFont="1" applyBorder="1"/>
    <xf numFmtId="164" fontId="5" fillId="0" borderId="0" xfId="0" applyFont="1"/>
    <xf numFmtId="164" fontId="6" fillId="0" borderId="0" xfId="0" applyFont="1"/>
    <xf numFmtId="164" fontId="8" fillId="0" borderId="0" xfId="0" applyFont="1"/>
    <xf numFmtId="164" fontId="5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3" fillId="0" borderId="0" xfId="0" applyFont="1" applyBorder="1" applyAlignment="1">
      <alignment horizontal="center"/>
    </xf>
    <xf numFmtId="1" fontId="5" fillId="0" borderId="0" xfId="0" applyNumberFormat="1" applyFont="1"/>
    <xf numFmtId="1" fontId="6" fillId="0" borderId="0" xfId="0" applyNumberFormat="1" applyFont="1"/>
    <xf numFmtId="1" fontId="2" fillId="0" borderId="0" xfId="0" applyNumberFormat="1" applyFont="1"/>
    <xf numFmtId="164" fontId="9" fillId="0" borderId="0" xfId="0" applyFont="1"/>
    <xf numFmtId="164" fontId="10" fillId="0" borderId="0" xfId="0" applyFont="1"/>
    <xf numFmtId="164" fontId="2" fillId="0" borderId="0" xfId="0" applyFont="1" applyAlignment="1">
      <alignment horizontal="center" vertical="top" wrapText="1"/>
    </xf>
    <xf numFmtId="164" fontId="2" fillId="0" borderId="0" xfId="0" applyFont="1" applyAlignment="1">
      <alignment vertical="top" wrapText="1"/>
    </xf>
    <xf numFmtId="1" fontId="13" fillId="0" borderId="0" xfId="0" applyNumberFormat="1" applyFont="1"/>
    <xf numFmtId="164" fontId="6" fillId="0" borderId="0" xfId="0" applyFont="1" applyAlignment="1">
      <alignment vertical="top" wrapText="1"/>
    </xf>
    <xf numFmtId="1" fontId="6" fillId="0" borderId="0" xfId="0" applyNumberFormat="1" applyFont="1" applyAlignment="1">
      <alignment vertical="top" wrapText="1"/>
    </xf>
    <xf numFmtId="1" fontId="13" fillId="0" borderId="0" xfId="0" applyNumberFormat="1" applyFont="1" applyBorder="1"/>
    <xf numFmtId="1" fontId="13" fillId="0" borderId="1" xfId="0" applyNumberFormat="1" applyFont="1" applyBorder="1"/>
    <xf numFmtId="164" fontId="6" fillId="0" borderId="0" xfId="0" applyFont="1" applyAlignment="1">
      <alignment horizontal="left" vertical="top" wrapText="1"/>
    </xf>
    <xf numFmtId="1" fontId="6" fillId="0" borderId="0" xfId="0" applyNumberFormat="1" applyFont="1" applyBorder="1"/>
    <xf numFmtId="164" fontId="2" fillId="0" borderId="0" xfId="0" applyFont="1" applyAlignment="1">
      <alignment horizontal="center" vertical="top"/>
    </xf>
    <xf numFmtId="1" fontId="6" fillId="0" borderId="0" xfId="0" applyNumberFormat="1" applyFont="1" applyAlignment="1">
      <alignment vertical="top"/>
    </xf>
    <xf numFmtId="164" fontId="2" fillId="0" borderId="0" xfId="0" applyFont="1" applyAlignment="1">
      <alignment vertical="top"/>
    </xf>
    <xf numFmtId="1" fontId="0" fillId="0" borderId="0" xfId="0" applyNumberFormat="1"/>
    <xf numFmtId="2" fontId="0" fillId="0" borderId="0" xfId="0" applyNumberFormat="1"/>
    <xf numFmtId="1" fontId="6" fillId="0" borderId="2" xfId="0" applyNumberFormat="1" applyFont="1" applyBorder="1"/>
    <xf numFmtId="1" fontId="6" fillId="0" borderId="2" xfId="0" applyNumberFormat="1" applyFont="1" applyBorder="1" applyAlignment="1">
      <alignment vertical="top" wrapText="1"/>
    </xf>
    <xf numFmtId="1" fontId="13" fillId="0" borderId="2" xfId="0" applyNumberFormat="1" applyFont="1" applyBorder="1"/>
    <xf numFmtId="1" fontId="6" fillId="0" borderId="2" xfId="0" applyNumberFormat="1" applyFont="1" applyBorder="1" applyAlignment="1">
      <alignment vertical="top"/>
    </xf>
    <xf numFmtId="1" fontId="13" fillId="0" borderId="3" xfId="0" applyNumberFormat="1" applyFont="1" applyBorder="1"/>
    <xf numFmtId="1" fontId="13" fillId="0" borderId="4" xfId="0" applyNumberFormat="1" applyFont="1" applyBorder="1"/>
    <xf numFmtId="1" fontId="6" fillId="0" borderId="5" xfId="0" applyNumberFormat="1" applyFont="1" applyBorder="1"/>
    <xf numFmtId="1" fontId="13" fillId="0" borderId="5" xfId="0" applyNumberFormat="1" applyFont="1" applyBorder="1"/>
    <xf numFmtId="1" fontId="13" fillId="0" borderId="6" xfId="0" applyNumberFormat="1" applyFont="1" applyBorder="1"/>
    <xf numFmtId="1" fontId="6" fillId="0" borderId="5" xfId="0" applyNumberFormat="1" applyFont="1" applyBorder="1" applyAlignment="1">
      <alignment vertical="top" wrapText="1"/>
    </xf>
    <xf numFmtId="1" fontId="6" fillId="0" borderId="5" xfId="0" applyNumberFormat="1" applyFont="1" applyBorder="1" applyAlignment="1">
      <alignment vertical="top"/>
    </xf>
    <xf numFmtId="1" fontId="13" fillId="0" borderId="7" xfId="0" applyNumberFormat="1" applyFont="1" applyBorder="1"/>
    <xf numFmtId="3" fontId="13" fillId="0" borderId="8" xfId="0" applyNumberFormat="1" applyFont="1" applyBorder="1" applyAlignment="1">
      <alignment horizontal="center"/>
    </xf>
    <xf numFmtId="164" fontId="6" fillId="0" borderId="8" xfId="0" applyFont="1" applyBorder="1"/>
    <xf numFmtId="1" fontId="6" fillId="0" borderId="8" xfId="0" applyNumberFormat="1" applyFont="1" applyBorder="1"/>
    <xf numFmtId="1" fontId="6" fillId="0" borderId="10" xfId="0" applyNumberFormat="1" applyFont="1" applyBorder="1"/>
    <xf numFmtId="1" fontId="6" fillId="0" borderId="11" xfId="0" applyNumberFormat="1" applyFont="1" applyBorder="1"/>
    <xf numFmtId="1" fontId="6" fillId="0" borderId="12" xfId="0" applyNumberFormat="1" applyFont="1" applyBorder="1"/>
    <xf numFmtId="164" fontId="3" fillId="0" borderId="0" xfId="0" applyFont="1" applyBorder="1"/>
    <xf numFmtId="164" fontId="6" fillId="0" borderId="0" xfId="0" applyFont="1" applyAlignment="1">
      <alignment wrapText="1"/>
    </xf>
    <xf numFmtId="164" fontId="2" fillId="0" borderId="0" xfId="0" applyFont="1" applyAlignment="1">
      <alignment wrapText="1"/>
    </xf>
    <xf numFmtId="164" fontId="13" fillId="0" borderId="0" xfId="0" applyNumberFormat="1" applyFont="1" applyAlignment="1">
      <alignment horizontal="left" wrapText="1"/>
    </xf>
    <xf numFmtId="164" fontId="13" fillId="0" borderId="0" xfId="0" applyFont="1" applyAlignment="1">
      <alignment wrapText="1"/>
    </xf>
    <xf numFmtId="164" fontId="6" fillId="0" borderId="0" xfId="0" applyFont="1" applyAlignment="1">
      <alignment horizontal="left" wrapText="1"/>
    </xf>
    <xf numFmtId="164" fontId="4" fillId="0" borderId="0" xfId="0" applyFont="1" applyAlignment="1">
      <alignment wrapText="1"/>
    </xf>
    <xf numFmtId="164" fontId="10" fillId="0" borderId="0" xfId="0" applyFont="1" applyAlignment="1"/>
    <xf numFmtId="1" fontId="10" fillId="0" borderId="0" xfId="0" applyNumberFormat="1" applyFont="1"/>
    <xf numFmtId="164" fontId="10" fillId="0" borderId="10" xfId="0" applyFont="1" applyBorder="1" applyAlignment="1">
      <alignment horizontal="center" vertical="top" wrapText="1"/>
    </xf>
    <xf numFmtId="164" fontId="9" fillId="0" borderId="0" xfId="0" applyFont="1" applyAlignment="1">
      <alignment vertical="top" wrapText="1"/>
    </xf>
    <xf numFmtId="164" fontId="10" fillId="0" borderId="0" xfId="0" applyFont="1" applyAlignment="1">
      <alignment horizontal="center" vertical="top" wrapText="1"/>
    </xf>
    <xf numFmtId="164" fontId="13" fillId="0" borderId="8" xfId="0" applyFont="1" applyBorder="1"/>
    <xf numFmtId="165" fontId="6" fillId="0" borderId="2" xfId="0" applyNumberFormat="1" applyFont="1" applyBorder="1" applyAlignment="1">
      <alignment vertical="top"/>
    </xf>
    <xf numFmtId="164" fontId="2" fillId="0" borderId="0" xfId="0" applyFont="1" applyAlignment="1">
      <alignment horizontal="left" wrapText="1"/>
    </xf>
    <xf numFmtId="1" fontId="6" fillId="0" borderId="0" xfId="0" applyNumberFormat="1" applyFont="1" applyAlignment="1">
      <alignment horizontal="right" wrapText="1"/>
    </xf>
    <xf numFmtId="165" fontId="6" fillId="0" borderId="2" xfId="0" applyNumberFormat="1" applyFont="1" applyBorder="1" applyAlignment="1">
      <alignment horizontal="right" wrapText="1"/>
    </xf>
    <xf numFmtId="1" fontId="6" fillId="0" borderId="9" xfId="0" applyNumberFormat="1" applyFont="1" applyBorder="1"/>
    <xf numFmtId="164" fontId="8" fillId="0" borderId="0" xfId="0" applyFont="1" applyAlignment="1">
      <alignment horizontal="left"/>
    </xf>
    <xf numFmtId="164" fontId="0" fillId="0" borderId="0" xfId="0" applyBorder="1"/>
    <xf numFmtId="15" fontId="9" fillId="0" borderId="0" xfId="0" applyNumberFormat="1" applyFont="1"/>
    <xf numFmtId="1" fontId="6" fillId="0" borderId="2" xfId="0" applyNumberFormat="1" applyFont="1" applyBorder="1" applyAlignment="1"/>
    <xf numFmtId="1" fontId="6" fillId="0" borderId="2" xfId="0" applyNumberFormat="1" applyFont="1" applyBorder="1" applyAlignment="1">
      <alignment wrapText="1"/>
    </xf>
    <xf numFmtId="1" fontId="6" fillId="0" borderId="0" xfId="0" applyNumberFormat="1" applyFont="1" applyAlignment="1"/>
    <xf numFmtId="1" fontId="6" fillId="0" borderId="5" xfId="0" applyNumberFormat="1" applyFont="1" applyBorder="1" applyAlignment="1">
      <alignment wrapText="1"/>
    </xf>
    <xf numFmtId="1" fontId="9" fillId="0" borderId="0" xfId="0" applyNumberFormat="1" applyFont="1"/>
    <xf numFmtId="1" fontId="0" fillId="0" borderId="1" xfId="0" applyNumberFormat="1" applyBorder="1"/>
    <xf numFmtId="1" fontId="10" fillId="0" borderId="1" xfId="0" applyNumberFormat="1" applyFont="1" applyBorder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top"/>
    </xf>
    <xf numFmtId="0" fontId="17" fillId="0" borderId="0" xfId="0" applyNumberFormat="1" applyFont="1" applyAlignment="1">
      <alignment vertical="top" wrapText="1"/>
    </xf>
    <xf numFmtId="164" fontId="15" fillId="0" borderId="0" xfId="0" applyFont="1" applyAlignment="1">
      <alignment vertical="top"/>
    </xf>
    <xf numFmtId="0" fontId="16" fillId="0" borderId="0" xfId="0" applyNumberFormat="1" applyFont="1" applyAlignment="1">
      <alignment vertical="top" wrapText="1"/>
    </xf>
    <xf numFmtId="0" fontId="15" fillId="0" borderId="0" xfId="0" applyNumberFormat="1" applyFont="1" applyAlignment="1">
      <alignment vertical="top" wrapText="1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/>
    <xf numFmtId="2" fontId="9" fillId="0" borderId="0" xfId="0" applyNumberFormat="1" applyFont="1"/>
    <xf numFmtId="2" fontId="10" fillId="0" borderId="1" xfId="0" applyNumberFormat="1" applyFont="1" applyBorder="1"/>
    <xf numFmtId="2" fontId="0" fillId="0" borderId="1" xfId="0" applyNumberFormat="1" applyBorder="1"/>
    <xf numFmtId="0" fontId="3" fillId="0" borderId="0" xfId="0" applyNumberFormat="1" applyFont="1" applyAlignment="1">
      <alignment horizontal="center"/>
    </xf>
    <xf numFmtId="164" fontId="1" fillId="0" borderId="0" xfId="0" applyFont="1"/>
    <xf numFmtId="164" fontId="2" fillId="0" borderId="0" xfId="0" applyFont="1" applyBorder="1"/>
    <xf numFmtId="164" fontId="14" fillId="0" borderId="0" xfId="0" applyFont="1" applyAlignment="1">
      <alignment vertical="top" wrapText="1"/>
    </xf>
    <xf numFmtId="164" fontId="10" fillId="0" borderId="13" xfId="0" applyFont="1" applyBorder="1" applyAlignment="1">
      <alignment horizontal="center" vertical="top"/>
    </xf>
    <xf numFmtId="164" fontId="9" fillId="0" borderId="0" xfId="0" applyFont="1" applyAlignment="1">
      <alignment vertical="top"/>
    </xf>
    <xf numFmtId="164" fontId="10" fillId="0" borderId="16" xfId="0" applyFont="1" applyBorder="1" applyAlignment="1">
      <alignment horizontal="center" vertical="top"/>
    </xf>
    <xf numFmtId="1" fontId="17" fillId="0" borderId="0" xfId="0" applyNumberFormat="1" applyFont="1" applyAlignment="1">
      <alignment vertical="top" wrapText="1"/>
    </xf>
    <xf numFmtId="1" fontId="15" fillId="0" borderId="0" xfId="0" applyNumberFormat="1" applyFont="1" applyAlignment="1">
      <alignment vertical="top" wrapText="1"/>
    </xf>
    <xf numFmtId="164" fontId="18" fillId="0" borderId="0" xfId="0" applyFont="1"/>
    <xf numFmtId="1" fontId="18" fillId="0" borderId="0" xfId="0" applyNumberFormat="1" applyFont="1"/>
    <xf numFmtId="164" fontId="16" fillId="0" borderId="0" xfId="0" applyFont="1" applyAlignment="1">
      <alignment vertical="top" wrapText="1"/>
    </xf>
    <xf numFmtId="0" fontId="17" fillId="0" borderId="0" xfId="0" applyNumberFormat="1" applyFont="1" applyAlignment="1">
      <alignment vertical="top"/>
    </xf>
    <xf numFmtId="0" fontId="15" fillId="0" borderId="0" xfId="0" applyNumberFormat="1" applyFont="1" applyAlignment="1">
      <alignment vertical="top"/>
    </xf>
    <xf numFmtId="164" fontId="2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right" vertical="top" wrapText="1"/>
    </xf>
    <xf numFmtId="165" fontId="6" fillId="0" borderId="2" xfId="0" applyNumberFormat="1" applyFont="1" applyBorder="1" applyAlignment="1">
      <alignment horizontal="right" vertical="top" wrapText="1"/>
    </xf>
    <xf numFmtId="164" fontId="19" fillId="0" borderId="0" xfId="0" applyFont="1"/>
    <xf numFmtId="164" fontId="20" fillId="0" borderId="0" xfId="0" applyFont="1"/>
    <xf numFmtId="1" fontId="20" fillId="0" borderId="0" xfId="0" applyNumberFormat="1" applyFont="1"/>
    <xf numFmtId="1" fontId="19" fillId="0" borderId="17" xfId="0" applyNumberFormat="1" applyFont="1" applyBorder="1"/>
    <xf numFmtId="164" fontId="20" fillId="0" borderId="0" xfId="0" applyFont="1" applyAlignment="1">
      <alignment horizontal="center"/>
    </xf>
    <xf numFmtId="1" fontId="19" fillId="0" borderId="1" xfId="0" applyNumberFormat="1" applyFont="1" applyBorder="1"/>
    <xf numFmtId="1" fontId="20" fillId="0" borderId="18" xfId="0" applyNumberFormat="1" applyFont="1" applyBorder="1"/>
    <xf numFmtId="4" fontId="20" fillId="0" borderId="0" xfId="0" applyNumberFormat="1" applyFont="1"/>
    <xf numFmtId="1" fontId="19" fillId="0" borderId="0" xfId="0" applyNumberFormat="1" applyFont="1" applyBorder="1"/>
    <xf numFmtId="0" fontId="22" fillId="0" borderId="0" xfId="0" applyNumberFormat="1" applyFont="1" applyAlignment="1">
      <alignment horizontal="center"/>
    </xf>
    <xf numFmtId="164" fontId="22" fillId="0" borderId="0" xfId="0" applyFont="1" applyAlignment="1">
      <alignment horizontal="center"/>
    </xf>
    <xf numFmtId="164" fontId="23" fillId="0" borderId="0" xfId="0" applyFont="1"/>
    <xf numFmtId="1" fontId="22" fillId="0" borderId="0" xfId="0" applyNumberFormat="1" applyFont="1" applyBorder="1"/>
    <xf numFmtId="164" fontId="22" fillId="0" borderId="0" xfId="0" applyFont="1"/>
    <xf numFmtId="1" fontId="23" fillId="0" borderId="0" xfId="0" applyNumberFormat="1" applyFont="1" applyBorder="1"/>
    <xf numFmtId="0" fontId="23" fillId="0" borderId="0" xfId="0" applyNumberFormat="1" applyFont="1" applyAlignment="1">
      <alignment horizontal="center"/>
    </xf>
    <xf numFmtId="164" fontId="23" fillId="0" borderId="0" xfId="0" applyFont="1" applyAlignment="1">
      <alignment horizontal="center"/>
    </xf>
    <xf numFmtId="1" fontId="23" fillId="0" borderId="0" xfId="0" applyNumberFormat="1" applyFont="1"/>
    <xf numFmtId="1" fontId="22" fillId="0" borderId="0" xfId="0" applyNumberFormat="1" applyFont="1"/>
    <xf numFmtId="2" fontId="22" fillId="0" borderId="0" xfId="0" applyNumberFormat="1" applyFont="1"/>
    <xf numFmtId="1" fontId="3" fillId="0" borderId="0" xfId="0" applyNumberFormat="1" applyFont="1"/>
    <xf numFmtId="1" fontId="19" fillId="0" borderId="0" xfId="0" applyNumberFormat="1" applyFont="1"/>
    <xf numFmtId="164" fontId="2" fillId="0" borderId="0" xfId="0" applyFont="1" applyAlignment="1">
      <alignment horizontal="center" wrapText="1"/>
    </xf>
    <xf numFmtId="164" fontId="10" fillId="0" borderId="14" xfId="0" applyFont="1" applyBorder="1" applyAlignment="1">
      <alignment horizontal="center" vertical="top"/>
    </xf>
    <xf numFmtId="164" fontId="10" fillId="0" borderId="15" xfId="0" applyFont="1" applyBorder="1" applyAlignment="1">
      <alignment horizontal="center" vertical="top"/>
    </xf>
    <xf numFmtId="164" fontId="21" fillId="0" borderId="0" xfId="0" applyFont="1" applyAlignment="1">
      <alignment horizontal="center"/>
    </xf>
    <xf numFmtId="164" fontId="19" fillId="0" borderId="0" xfId="0" applyFont="1" applyAlignment="1">
      <alignment horizontal="center"/>
    </xf>
    <xf numFmtId="164" fontId="1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28574</xdr:colOff>
      <xdr:row>1</xdr:row>
      <xdr:rowOff>76200</xdr:rowOff>
    </xdr:from>
    <xdr:to>
      <xdr:col>13</xdr:col>
      <xdr:colOff>323849</xdr:colOff>
      <xdr:row>2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01324" y="304800"/>
          <a:ext cx="295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/>
            <a:t>*</a:t>
          </a:r>
        </a:p>
      </xdr:txBody>
    </xdr:sp>
    <xdr:clientData/>
  </xdr:twoCellAnchor>
  <xdr:twoCellAnchor>
    <xdr:from>
      <xdr:col>13</xdr:col>
      <xdr:colOff>28574</xdr:colOff>
      <xdr:row>35</xdr:row>
      <xdr:rowOff>76200</xdr:rowOff>
    </xdr:from>
    <xdr:to>
      <xdr:col>13</xdr:col>
      <xdr:colOff>323849</xdr:colOff>
      <xdr:row>36</xdr:row>
      <xdr:rowOff>200025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96574" y="304800"/>
          <a:ext cx="295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/>
            <a:t>*</a:t>
          </a:r>
        </a:p>
      </xdr:txBody>
    </xdr:sp>
    <xdr:clientData/>
  </xdr:twoCellAnchor>
  <xdr:twoCellAnchor>
    <xdr:from>
      <xdr:col>13</xdr:col>
      <xdr:colOff>28574</xdr:colOff>
      <xdr:row>56</xdr:row>
      <xdr:rowOff>76200</xdr:rowOff>
    </xdr:from>
    <xdr:to>
      <xdr:col>13</xdr:col>
      <xdr:colOff>323849</xdr:colOff>
      <xdr:row>57</xdr:row>
      <xdr:rowOff>200025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696574" y="6400800"/>
          <a:ext cx="295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/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lot\OneDrive%20-%20Community%20Hall%20of%20Yarmouth%20and%20District\Documents%20YTC\Finances\2016-2017\Cash%20Book%20for%202016-17%20Year%20End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"/>
      <sheetName val="Sheet1"/>
    </sheetNames>
    <sheetDataSet>
      <sheetData sheetId="0">
        <row r="7">
          <cell r="E7" t="str">
            <v>A1</v>
          </cell>
          <cell r="F7" t="str">
            <v>A2</v>
          </cell>
          <cell r="G7" t="str">
            <v>A3</v>
          </cell>
          <cell r="H7" t="str">
            <v>A4</v>
          </cell>
          <cell r="I7" t="str">
            <v>A5</v>
          </cell>
          <cell r="J7" t="str">
            <v>A6</v>
          </cell>
          <cell r="K7" t="str">
            <v>A7</v>
          </cell>
          <cell r="L7" t="str">
            <v>A8</v>
          </cell>
          <cell r="M7" t="str">
            <v>A9</v>
          </cell>
          <cell r="N7" t="str">
            <v>A10</v>
          </cell>
          <cell r="O7" t="str">
            <v>A11</v>
          </cell>
          <cell r="P7" t="str">
            <v>A12</v>
          </cell>
          <cell r="Q7" t="str">
            <v>G1</v>
          </cell>
          <cell r="R7" t="str">
            <v>G2</v>
          </cell>
          <cell r="S7" t="str">
            <v>G3</v>
          </cell>
          <cell r="T7" t="str">
            <v>G4</v>
          </cell>
          <cell r="U7" t="str">
            <v>G5</v>
          </cell>
          <cell r="V7" t="str">
            <v>G6</v>
          </cell>
          <cell r="W7" t="str">
            <v>G7</v>
          </cell>
          <cell r="X7" t="str">
            <v>G8</v>
          </cell>
          <cell r="Y7" t="str">
            <v>G9</v>
          </cell>
          <cell r="Z7" t="str">
            <v>G10</v>
          </cell>
          <cell r="AA7" t="str">
            <v>G11</v>
          </cell>
          <cell r="AB7" t="str">
            <v>G12</v>
          </cell>
          <cell r="AC7" t="str">
            <v>G13</v>
          </cell>
          <cell r="AD7" t="str">
            <v>G14</v>
          </cell>
          <cell r="AE7" t="str">
            <v>G15</v>
          </cell>
          <cell r="AF7" t="str">
            <v>G16</v>
          </cell>
          <cell r="AG7" t="str">
            <v>G17</v>
          </cell>
          <cell r="AH7" t="str">
            <v>M1</v>
          </cell>
          <cell r="AI7" t="str">
            <v>M1B</v>
          </cell>
          <cell r="AJ7" t="str">
            <v>M1A</v>
          </cell>
          <cell r="AK7" t="str">
            <v>M2</v>
          </cell>
          <cell r="AL7" t="str">
            <v>M3</v>
          </cell>
          <cell r="AM7" t="str">
            <v>M4</v>
          </cell>
          <cell r="AN7" t="str">
            <v>M5</v>
          </cell>
          <cell r="AO7" t="str">
            <v>M6</v>
          </cell>
          <cell r="AP7" t="str">
            <v>M7</v>
          </cell>
          <cell r="AQ7" t="str">
            <v>M8</v>
          </cell>
          <cell r="AR7" t="str">
            <v>M9</v>
          </cell>
          <cell r="AS7" t="str">
            <v>M10</v>
          </cell>
          <cell r="AT7" t="str">
            <v>M11</v>
          </cell>
          <cell r="AU7">
            <v>19</v>
          </cell>
          <cell r="AV7" t="str">
            <v>T1</v>
          </cell>
          <cell r="AY7" t="str">
            <v>I1</v>
          </cell>
          <cell r="AZ7" t="str">
            <v>I2</v>
          </cell>
          <cell r="BA7" t="str">
            <v>I3</v>
          </cell>
          <cell r="BB7" t="str">
            <v>I7</v>
          </cell>
          <cell r="BC7" t="str">
            <v>I8</v>
          </cell>
          <cell r="BD7" t="str">
            <v>I6</v>
          </cell>
          <cell r="BE7" t="str">
            <v>I9</v>
          </cell>
          <cell r="BF7" t="str">
            <v>I4</v>
          </cell>
          <cell r="BG7" t="str">
            <v>I5</v>
          </cell>
          <cell r="BI7" t="str">
            <v>T2</v>
          </cell>
        </row>
        <row r="218">
          <cell r="E218">
            <v>9757.2899999999991</v>
          </cell>
          <cell r="F218">
            <v>0</v>
          </cell>
          <cell r="G218">
            <v>0</v>
          </cell>
          <cell r="H218">
            <v>195.25</v>
          </cell>
          <cell r="I218">
            <v>0</v>
          </cell>
          <cell r="J218">
            <v>78</v>
          </cell>
          <cell r="K218">
            <v>0</v>
          </cell>
          <cell r="L218">
            <v>522.05000000000007</v>
          </cell>
          <cell r="M218">
            <v>367.51</v>
          </cell>
          <cell r="N218">
            <v>525</v>
          </cell>
          <cell r="O218">
            <v>143.19999999999999</v>
          </cell>
          <cell r="P218">
            <v>0</v>
          </cell>
          <cell r="Q218">
            <v>463.29</v>
          </cell>
          <cell r="R218">
            <v>500</v>
          </cell>
          <cell r="S218">
            <v>372.57</v>
          </cell>
          <cell r="T218">
            <v>9715</v>
          </cell>
          <cell r="U218">
            <v>6.2800000000000011</v>
          </cell>
          <cell r="V218">
            <v>0</v>
          </cell>
          <cell r="W218">
            <v>280.59999999999997</v>
          </cell>
          <cell r="X218">
            <v>0</v>
          </cell>
          <cell r="Y218">
            <v>111.60000000000001</v>
          </cell>
          <cell r="Z218">
            <v>0</v>
          </cell>
          <cell r="AA218">
            <v>405.90999999999997</v>
          </cell>
          <cell r="AB218">
            <v>130</v>
          </cell>
          <cell r="AC218">
            <v>286.86</v>
          </cell>
          <cell r="AD218">
            <v>50</v>
          </cell>
          <cell r="AE218">
            <v>3574.2</v>
          </cell>
          <cell r="AF218">
            <v>0</v>
          </cell>
          <cell r="AG218">
            <v>0</v>
          </cell>
          <cell r="AH218">
            <v>0</v>
          </cell>
          <cell r="AI218">
            <v>150</v>
          </cell>
          <cell r="AJ218">
            <v>720</v>
          </cell>
          <cell r="AK218">
            <v>265</v>
          </cell>
          <cell r="AL218">
            <v>660</v>
          </cell>
          <cell r="AM218">
            <v>1110</v>
          </cell>
          <cell r="AN218">
            <v>3427.6200000000003</v>
          </cell>
          <cell r="AO218">
            <v>49494.26666666667</v>
          </cell>
          <cell r="AP218">
            <v>325</v>
          </cell>
          <cell r="AQ218">
            <v>142.5</v>
          </cell>
          <cell r="AR218">
            <v>190</v>
          </cell>
          <cell r="AS218">
            <v>13743.210000000001</v>
          </cell>
          <cell r="AT218">
            <v>1206.9000000000001</v>
          </cell>
          <cell r="AU218">
            <v>12647.319999999998</v>
          </cell>
          <cell r="AV218">
            <v>111566.42666666662</v>
          </cell>
          <cell r="AY218">
            <v>47529</v>
          </cell>
          <cell r="AZ218">
            <v>250</v>
          </cell>
          <cell r="BA218">
            <v>43394.04</v>
          </cell>
          <cell r="BB218">
            <v>2000</v>
          </cell>
          <cell r="BC218">
            <v>700.14</v>
          </cell>
          <cell r="BD218">
            <v>0</v>
          </cell>
          <cell r="BE218">
            <v>0</v>
          </cell>
          <cell r="BF218">
            <v>33.53</v>
          </cell>
          <cell r="BG218">
            <v>0</v>
          </cell>
          <cell r="BI218">
            <v>93906.71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showGridLines="0" showZeros="0" tabSelected="1" topLeftCell="D1" workbookViewId="0">
      <pane ySplit="2508" topLeftCell="A91" activePane="bottomLeft"/>
      <selection activeCell="I1" sqref="I1:I1048576"/>
      <selection pane="bottomLeft" activeCell="K100" sqref="K100"/>
    </sheetView>
  </sheetViews>
  <sheetFormatPr defaultColWidth="9.109375" defaultRowHeight="11.4" x14ac:dyDescent="0.2"/>
  <cols>
    <col min="1" max="1" width="14.5546875" style="77" hidden="1" customWidth="1"/>
    <col min="2" max="3" width="9.109375" style="9" hidden="1" customWidth="1"/>
    <col min="4" max="4" width="35.44140625" style="51" customWidth="1"/>
    <col min="5" max="5" width="13.6640625" style="1" customWidth="1"/>
    <col min="6" max="6" width="1.5546875" style="1" customWidth="1"/>
    <col min="7" max="7" width="11" style="1" customWidth="1"/>
    <col min="8" max="8" width="1.44140625" style="1" customWidth="1"/>
    <col min="9" max="9" width="12.33203125" style="1" customWidth="1"/>
    <col min="10" max="11" width="11.88671875" style="1" customWidth="1"/>
    <col min="12" max="13" width="61.109375" style="1" customWidth="1"/>
    <col min="14" max="16384" width="9.109375" style="1"/>
  </cols>
  <sheetData>
    <row r="1" spans="1:13" s="5" customFormat="1" ht="21" customHeight="1" x14ac:dyDescent="0.3">
      <c r="A1" s="77"/>
      <c r="B1" s="8"/>
      <c r="C1" s="8"/>
      <c r="D1" s="67" t="s">
        <v>7</v>
      </c>
      <c r="F1" s="7"/>
      <c r="G1" s="7" t="s">
        <v>249</v>
      </c>
      <c r="H1" s="12"/>
    </row>
    <row r="2" spans="1:13" s="6" customFormat="1" ht="16.2" thickBot="1" x14ac:dyDescent="0.35">
      <c r="A2" s="77"/>
      <c r="B2" s="9"/>
      <c r="C2" s="9"/>
      <c r="D2" s="53" t="s">
        <v>292</v>
      </c>
    </row>
    <row r="3" spans="1:13" s="28" customFormat="1" ht="14.4" thickBot="1" x14ac:dyDescent="0.3">
      <c r="A3" s="78"/>
      <c r="B3" s="26"/>
      <c r="C3" s="26"/>
      <c r="D3" s="91"/>
      <c r="E3" s="92" t="s">
        <v>188</v>
      </c>
      <c r="F3" s="93"/>
      <c r="G3" s="128" t="s">
        <v>250</v>
      </c>
      <c r="H3" s="129"/>
      <c r="I3" s="129"/>
      <c r="J3" s="129"/>
      <c r="K3" s="94"/>
      <c r="L3" s="92" t="s">
        <v>253</v>
      </c>
      <c r="M3" s="92" t="s">
        <v>216</v>
      </c>
    </row>
    <row r="4" spans="1:13" ht="6" customHeight="1" thickBot="1" x14ac:dyDescent="0.3">
      <c r="E4" s="15"/>
      <c r="F4" s="56"/>
      <c r="G4" s="15"/>
      <c r="H4" s="15"/>
      <c r="I4" s="15"/>
      <c r="J4" s="89"/>
      <c r="K4" s="89"/>
    </row>
    <row r="5" spans="1:13" s="18" customFormat="1" ht="26.4" x14ac:dyDescent="0.3">
      <c r="A5" s="77"/>
      <c r="B5" s="17"/>
      <c r="C5" s="17"/>
      <c r="D5" s="52">
        <f ca="1">NOW()</f>
        <v>43208.520543055558</v>
      </c>
      <c r="E5" s="58" t="s">
        <v>213</v>
      </c>
      <c r="F5" s="59"/>
      <c r="G5" s="58" t="s">
        <v>41</v>
      </c>
      <c r="H5" s="60"/>
      <c r="I5" s="58" t="s">
        <v>251</v>
      </c>
      <c r="J5" s="58" t="s">
        <v>252</v>
      </c>
      <c r="K5" s="58" t="s">
        <v>217</v>
      </c>
    </row>
    <row r="6" spans="1:13" ht="15.6" x14ac:dyDescent="0.3">
      <c r="D6" s="53"/>
      <c r="E6" s="43" t="s">
        <v>1</v>
      </c>
      <c r="F6" s="6"/>
      <c r="G6" s="61" t="s">
        <v>38</v>
      </c>
      <c r="H6" s="6"/>
      <c r="I6" s="44" t="s">
        <v>38</v>
      </c>
      <c r="J6" s="44" t="s">
        <v>38</v>
      </c>
      <c r="K6" s="44" t="s">
        <v>38</v>
      </c>
    </row>
    <row r="7" spans="1:13" s="28" customFormat="1" ht="20.25" customHeight="1" x14ac:dyDescent="0.25">
      <c r="A7" s="78"/>
      <c r="B7" s="26" t="s">
        <v>116</v>
      </c>
      <c r="C7" s="26"/>
      <c r="D7" s="20" t="s">
        <v>2</v>
      </c>
      <c r="E7" s="41">
        <v>35117</v>
      </c>
      <c r="F7" s="27"/>
      <c r="G7" s="62">
        <v>46780</v>
      </c>
      <c r="H7" s="27"/>
      <c r="I7" s="62">
        <v>47529</v>
      </c>
      <c r="J7" s="62">
        <f>I7-E7</f>
        <v>12412</v>
      </c>
      <c r="K7" s="32">
        <f>I7-G7</f>
        <v>749</v>
      </c>
      <c r="L7" s="28" t="s">
        <v>255</v>
      </c>
      <c r="M7" s="102" t="s">
        <v>254</v>
      </c>
    </row>
    <row r="8" spans="1:13" s="102" customFormat="1" ht="30" x14ac:dyDescent="0.25">
      <c r="A8" s="78"/>
      <c r="D8" s="24" t="s">
        <v>179</v>
      </c>
      <c r="E8" s="41">
        <v>1061</v>
      </c>
      <c r="F8" s="103"/>
      <c r="G8" s="104">
        <v>749</v>
      </c>
      <c r="H8" s="103"/>
      <c r="I8" s="104">
        <v>0</v>
      </c>
      <c r="J8" s="62">
        <f t="shared" ref="J8:J19" si="0">I8-E8</f>
        <v>-1061</v>
      </c>
      <c r="K8" s="32">
        <f t="shared" ref="K8:K19" si="1">I8-G8</f>
        <v>-749</v>
      </c>
      <c r="L8" s="102" t="s">
        <v>254</v>
      </c>
      <c r="M8" s="102" t="s">
        <v>254</v>
      </c>
    </row>
    <row r="9" spans="1:13" s="63" customFormat="1" ht="15" x14ac:dyDescent="0.25">
      <c r="A9" s="77"/>
      <c r="D9" s="54"/>
      <c r="E9" s="37"/>
      <c r="F9" s="64"/>
      <c r="G9" s="65">
        <v>50</v>
      </c>
      <c r="H9" s="64"/>
      <c r="I9" s="65">
        <v>0</v>
      </c>
      <c r="J9" s="62"/>
      <c r="K9" s="32"/>
    </row>
    <row r="10" spans="1:13" s="63" customFormat="1" ht="15" x14ac:dyDescent="0.25">
      <c r="A10" s="77"/>
      <c r="B10" s="127" t="s">
        <v>283</v>
      </c>
      <c r="D10" s="54" t="s">
        <v>285</v>
      </c>
      <c r="E10" s="37"/>
      <c r="F10" s="64"/>
      <c r="G10" s="31"/>
      <c r="H10" s="13"/>
      <c r="I10" s="31">
        <v>43394.04</v>
      </c>
      <c r="J10" s="62">
        <f t="shared" ref="J10" si="2">I10-E10</f>
        <v>43394.04</v>
      </c>
      <c r="K10" s="32">
        <f t="shared" ref="K10" si="3">I10-G10</f>
        <v>43394.04</v>
      </c>
      <c r="L10" s="63" t="s">
        <v>288</v>
      </c>
      <c r="M10" s="63" t="s">
        <v>288</v>
      </c>
    </row>
    <row r="11" spans="1:13" ht="15" x14ac:dyDescent="0.25">
      <c r="B11" s="9" t="s">
        <v>284</v>
      </c>
      <c r="D11" s="50" t="s">
        <v>26</v>
      </c>
      <c r="E11" s="37"/>
      <c r="F11" s="13"/>
      <c r="G11" s="31"/>
      <c r="H11" s="13"/>
      <c r="I11" s="31">
        <v>2000</v>
      </c>
      <c r="J11" s="62">
        <f t="shared" ref="J11" si="4">I11-E11</f>
        <v>2000</v>
      </c>
      <c r="K11" s="32">
        <f t="shared" ref="K11" si="5">I11-G11</f>
        <v>2000</v>
      </c>
      <c r="L11" s="1" t="s">
        <v>289</v>
      </c>
      <c r="M11" s="1" t="s">
        <v>289</v>
      </c>
    </row>
    <row r="12" spans="1:13" ht="15" x14ac:dyDescent="0.25">
      <c r="B12" s="9" t="s">
        <v>286</v>
      </c>
      <c r="D12" s="50" t="s">
        <v>287</v>
      </c>
      <c r="E12" s="37"/>
      <c r="F12" s="13"/>
      <c r="G12" s="31"/>
      <c r="H12" s="13"/>
      <c r="I12" s="31">
        <v>700.14</v>
      </c>
      <c r="J12" s="62">
        <f t="shared" ref="J12" si="6">I12-E12</f>
        <v>700.14</v>
      </c>
      <c r="K12" s="32">
        <f t="shared" ref="K12" si="7">I12-G12</f>
        <v>700.14</v>
      </c>
      <c r="L12" s="1" t="s">
        <v>290</v>
      </c>
      <c r="M12" s="1" t="s">
        <v>290</v>
      </c>
    </row>
    <row r="13" spans="1:13" ht="16.5" customHeight="1" x14ac:dyDescent="0.25">
      <c r="B13" s="9" t="s">
        <v>117</v>
      </c>
      <c r="D13" s="50" t="s">
        <v>3</v>
      </c>
      <c r="E13" s="37">
        <v>51.730000000000004</v>
      </c>
      <c r="F13" s="13"/>
      <c r="G13" s="31"/>
      <c r="H13" s="13"/>
      <c r="I13" s="31">
        <v>33.53</v>
      </c>
      <c r="J13" s="62">
        <f t="shared" si="0"/>
        <v>-18.200000000000003</v>
      </c>
      <c r="K13" s="32">
        <f t="shared" si="1"/>
        <v>33.53</v>
      </c>
    </row>
    <row r="14" spans="1:13" ht="30" x14ac:dyDescent="0.25">
      <c r="B14" s="9" t="s">
        <v>118</v>
      </c>
      <c r="D14" s="50" t="s">
        <v>8</v>
      </c>
      <c r="E14" s="37">
        <v>250</v>
      </c>
      <c r="F14" s="13"/>
      <c r="G14" s="31">
        <v>250</v>
      </c>
      <c r="H14" s="13"/>
      <c r="I14" s="31">
        <v>250</v>
      </c>
      <c r="J14" s="62">
        <f t="shared" si="0"/>
        <v>0</v>
      </c>
      <c r="K14" s="32">
        <f t="shared" si="1"/>
        <v>0</v>
      </c>
    </row>
    <row r="15" spans="1:13" ht="15" x14ac:dyDescent="0.25">
      <c r="D15" s="50" t="s">
        <v>248</v>
      </c>
      <c r="E15" s="37">
        <v>60000</v>
      </c>
      <c r="F15" s="13"/>
      <c r="G15" s="31"/>
      <c r="H15" s="13"/>
      <c r="I15" s="31">
        <v>0</v>
      </c>
      <c r="J15" s="62">
        <f t="shared" ref="J15" si="8">I15-E15</f>
        <v>-60000</v>
      </c>
      <c r="K15" s="32">
        <f t="shared" ref="K15" si="9">I15-G15</f>
        <v>0</v>
      </c>
      <c r="L15" s="1" t="s">
        <v>256</v>
      </c>
    </row>
    <row r="16" spans="1:13" s="18" customFormat="1" ht="15" x14ac:dyDescent="0.25">
      <c r="A16" s="77"/>
      <c r="B16" s="17" t="s">
        <v>119</v>
      </c>
      <c r="C16" s="17"/>
      <c r="D16" s="20" t="s">
        <v>23</v>
      </c>
      <c r="E16" s="37">
        <v>970.02</v>
      </c>
      <c r="F16" s="21"/>
      <c r="G16" s="31">
        <v>2332.7239999999997</v>
      </c>
      <c r="H16" s="21"/>
      <c r="I16" s="31">
        <v>0</v>
      </c>
      <c r="J16" s="62">
        <f t="shared" si="0"/>
        <v>-970.02</v>
      </c>
      <c r="K16" s="32">
        <f t="shared" si="1"/>
        <v>-2332.7239999999997</v>
      </c>
      <c r="L16" s="1" t="s">
        <v>291</v>
      </c>
      <c r="M16" s="1" t="s">
        <v>291</v>
      </c>
    </row>
    <row r="17" spans="1:13" s="2" customFormat="1" ht="15.6" x14ac:dyDescent="0.3">
      <c r="A17" s="77"/>
      <c r="B17" s="9"/>
      <c r="C17" s="9"/>
      <c r="D17" s="53" t="s">
        <v>22</v>
      </c>
      <c r="E17" s="38">
        <v>97449.750000000015</v>
      </c>
      <c r="F17" s="19"/>
      <c r="G17" s="38">
        <v>50161.724000000002</v>
      </c>
      <c r="H17" s="19"/>
      <c r="I17" s="38">
        <v>93906.71</v>
      </c>
      <c r="J17" s="38">
        <f t="shared" si="0"/>
        <v>-3543.0400000000081</v>
      </c>
      <c r="K17" s="38">
        <f t="shared" si="1"/>
        <v>43744.986000000004</v>
      </c>
      <c r="L17" s="1"/>
      <c r="M17" s="1"/>
    </row>
    <row r="18" spans="1:13" s="2" customFormat="1" ht="15.6" x14ac:dyDescent="0.3">
      <c r="A18" s="77"/>
      <c r="B18" s="10"/>
      <c r="C18" s="10"/>
      <c r="D18" s="50" t="s">
        <v>4</v>
      </c>
      <c r="E18" s="38">
        <v>26805.301666666666</v>
      </c>
      <c r="F18" s="19"/>
      <c r="G18" s="33">
        <v>27186.418333333328</v>
      </c>
      <c r="H18" s="19"/>
      <c r="I18" s="33">
        <v>27819.51</v>
      </c>
      <c r="J18" s="33">
        <f t="shared" si="0"/>
        <v>1014.2083333333321</v>
      </c>
      <c r="K18" s="33">
        <f t="shared" si="1"/>
        <v>633.09166666667079</v>
      </c>
      <c r="L18" s="1"/>
      <c r="M18" s="1"/>
    </row>
    <row r="19" spans="1:13" s="2" customFormat="1" ht="15.6" x14ac:dyDescent="0.3">
      <c r="A19" s="77"/>
      <c r="B19" s="10"/>
      <c r="C19" s="10"/>
      <c r="D19" s="53" t="s">
        <v>32</v>
      </c>
      <c r="E19" s="38">
        <v>124255.05166666668</v>
      </c>
      <c r="F19" s="19"/>
      <c r="G19" s="38">
        <v>77348.142333333322</v>
      </c>
      <c r="H19" s="19"/>
      <c r="I19" s="38">
        <v>121726.22</v>
      </c>
      <c r="J19" s="38">
        <f t="shared" si="0"/>
        <v>-2528.8316666666797</v>
      </c>
      <c r="K19" s="38">
        <f t="shared" si="1"/>
        <v>44378.077666666679</v>
      </c>
      <c r="L19" s="1"/>
      <c r="M19" s="1"/>
    </row>
    <row r="20" spans="1:13" s="2" customFormat="1" ht="3.75" customHeight="1" x14ac:dyDescent="0.3">
      <c r="A20" s="77"/>
      <c r="B20" s="10"/>
      <c r="C20" s="10"/>
      <c r="D20" s="53"/>
      <c r="E20" s="38">
        <v>0</v>
      </c>
      <c r="F20" s="19"/>
      <c r="G20" s="33">
        <v>0</v>
      </c>
      <c r="H20" s="19"/>
      <c r="I20" s="33">
        <v>0</v>
      </c>
      <c r="J20" s="33">
        <f t="shared" ref="J20:J43" si="10">E20-$I20</f>
        <v>0</v>
      </c>
      <c r="K20" s="33">
        <f t="shared" ref="K20:K43" si="11">G20-$I20</f>
        <v>0</v>
      </c>
      <c r="L20" s="1"/>
      <c r="M20" s="1"/>
    </row>
    <row r="21" spans="1:13" ht="15.6" x14ac:dyDescent="0.3">
      <c r="D21" s="53" t="s">
        <v>0</v>
      </c>
      <c r="E21" s="37">
        <v>0</v>
      </c>
      <c r="F21" s="13"/>
      <c r="G21" s="31"/>
      <c r="H21" s="13"/>
      <c r="I21" s="31">
        <v>0</v>
      </c>
      <c r="J21" s="31">
        <f t="shared" si="10"/>
        <v>0</v>
      </c>
      <c r="K21" s="31">
        <f t="shared" si="11"/>
        <v>0</v>
      </c>
    </row>
    <row r="22" spans="1:13" ht="15.6" x14ac:dyDescent="0.3">
      <c r="D22" s="53" t="s">
        <v>9</v>
      </c>
      <c r="E22" s="37">
        <v>0</v>
      </c>
      <c r="F22" s="13"/>
      <c r="G22" s="31"/>
      <c r="H22" s="13"/>
      <c r="I22" s="31">
        <v>0</v>
      </c>
      <c r="J22" s="31">
        <f t="shared" si="10"/>
        <v>0</v>
      </c>
      <c r="K22" s="31">
        <f t="shared" si="11"/>
        <v>0</v>
      </c>
    </row>
    <row r="23" spans="1:13" ht="15" x14ac:dyDescent="0.25">
      <c r="A23" s="77">
        <v>1</v>
      </c>
      <c r="B23" s="9" t="s">
        <v>69</v>
      </c>
      <c r="D23" s="50" t="s">
        <v>189</v>
      </c>
      <c r="E23" s="37">
        <v>8266.6999999999989</v>
      </c>
      <c r="F23" s="13"/>
      <c r="G23" s="31">
        <v>8408.0479999999989</v>
      </c>
      <c r="H23" s="13"/>
      <c r="I23" s="31">
        <v>9757.2899999999991</v>
      </c>
      <c r="J23" s="31">
        <f t="shared" si="10"/>
        <v>-1490.5900000000001</v>
      </c>
      <c r="K23" s="31">
        <f t="shared" si="11"/>
        <v>-1349.2420000000002</v>
      </c>
      <c r="L23" s="18" t="s">
        <v>257</v>
      </c>
      <c r="M23" s="18"/>
    </row>
    <row r="24" spans="1:13" s="28" customFormat="1" ht="15.75" customHeight="1" x14ac:dyDescent="0.25">
      <c r="A24" s="78" t="s">
        <v>42</v>
      </c>
      <c r="B24" s="26" t="s">
        <v>70</v>
      </c>
      <c r="C24" s="26"/>
      <c r="D24" s="20" t="s">
        <v>28</v>
      </c>
      <c r="E24" s="41">
        <v>0</v>
      </c>
      <c r="F24" s="27"/>
      <c r="G24" s="34">
        <v>200</v>
      </c>
      <c r="H24" s="27"/>
      <c r="I24" s="34">
        <v>0</v>
      </c>
      <c r="J24" s="34">
        <f t="shared" si="10"/>
        <v>0</v>
      </c>
      <c r="K24" s="34">
        <f t="shared" si="11"/>
        <v>200</v>
      </c>
      <c r="L24" s="2"/>
      <c r="M24" s="1"/>
    </row>
    <row r="25" spans="1:13" ht="12.75" customHeight="1" x14ac:dyDescent="0.25">
      <c r="A25" s="77">
        <v>2</v>
      </c>
      <c r="B25" s="9" t="s">
        <v>71</v>
      </c>
      <c r="C25" s="9" t="s">
        <v>113</v>
      </c>
      <c r="D25" s="50" t="s">
        <v>31</v>
      </c>
      <c r="E25" s="37">
        <v>0</v>
      </c>
      <c r="F25" s="13"/>
      <c r="G25" s="31"/>
      <c r="H25" s="13"/>
      <c r="I25" s="31">
        <v>0</v>
      </c>
      <c r="J25" s="31">
        <f t="shared" si="10"/>
        <v>0</v>
      </c>
      <c r="K25" s="31">
        <f t="shared" si="11"/>
        <v>0</v>
      </c>
      <c r="L25" s="2"/>
      <c r="M25" s="2"/>
    </row>
    <row r="26" spans="1:13" ht="15" x14ac:dyDescent="0.25">
      <c r="A26" s="77" t="s">
        <v>66</v>
      </c>
      <c r="B26" s="9" t="s">
        <v>72</v>
      </c>
      <c r="D26" s="50" t="s">
        <v>33</v>
      </c>
      <c r="E26" s="37">
        <v>246.7</v>
      </c>
      <c r="F26" s="13"/>
      <c r="G26" s="31">
        <v>250</v>
      </c>
      <c r="H26" s="13"/>
      <c r="I26" s="31">
        <v>195.25</v>
      </c>
      <c r="J26" s="31">
        <f t="shared" si="10"/>
        <v>51.449999999999989</v>
      </c>
      <c r="K26" s="31">
        <f t="shared" si="11"/>
        <v>54.75</v>
      </c>
      <c r="L26" s="2"/>
    </row>
    <row r="27" spans="1:13" ht="15" x14ac:dyDescent="0.25">
      <c r="A27" s="77">
        <v>13</v>
      </c>
      <c r="B27" s="9" t="s">
        <v>73</v>
      </c>
      <c r="D27" s="50" t="s">
        <v>12</v>
      </c>
      <c r="E27" s="37">
        <v>10</v>
      </c>
      <c r="F27" s="13"/>
      <c r="G27" s="31">
        <v>200</v>
      </c>
      <c r="H27" s="13"/>
      <c r="I27" s="31">
        <v>0</v>
      </c>
      <c r="J27" s="31">
        <f t="shared" si="10"/>
        <v>10</v>
      </c>
      <c r="K27" s="31">
        <f t="shared" si="11"/>
        <v>200</v>
      </c>
      <c r="L27" s="2"/>
      <c r="M27" s="2"/>
    </row>
    <row r="28" spans="1:13" ht="15" x14ac:dyDescent="0.25">
      <c r="A28" s="77" t="s">
        <v>43</v>
      </c>
      <c r="B28" s="9" t="s">
        <v>74</v>
      </c>
      <c r="D28" s="50" t="s">
        <v>10</v>
      </c>
      <c r="E28" s="37">
        <v>60</v>
      </c>
      <c r="F28" s="13"/>
      <c r="G28" s="31">
        <v>60</v>
      </c>
      <c r="H28" s="13"/>
      <c r="I28" s="31">
        <v>78</v>
      </c>
      <c r="J28" s="31">
        <f t="shared" si="10"/>
        <v>-18</v>
      </c>
      <c r="K28" s="31">
        <f t="shared" si="11"/>
        <v>-18</v>
      </c>
    </row>
    <row r="29" spans="1:13" ht="15" x14ac:dyDescent="0.25">
      <c r="A29" s="77">
        <v>3</v>
      </c>
      <c r="B29" s="9" t="s">
        <v>75</v>
      </c>
      <c r="C29" s="9" t="s">
        <v>113</v>
      </c>
      <c r="D29" s="50" t="s">
        <v>27</v>
      </c>
      <c r="E29" s="37">
        <v>155.38333333333335</v>
      </c>
      <c r="F29" s="13"/>
      <c r="G29" s="31">
        <v>480</v>
      </c>
      <c r="H29" s="13"/>
      <c r="I29" s="31">
        <v>0</v>
      </c>
      <c r="J29" s="31">
        <f t="shared" si="10"/>
        <v>155.38333333333335</v>
      </c>
      <c r="K29" s="31">
        <f t="shared" si="11"/>
        <v>480</v>
      </c>
      <c r="L29" s="1" t="s">
        <v>258</v>
      </c>
    </row>
    <row r="30" spans="1:13" ht="15" x14ac:dyDescent="0.25">
      <c r="A30" s="77">
        <v>4</v>
      </c>
      <c r="B30" s="9" t="s">
        <v>76</v>
      </c>
      <c r="C30" s="9" t="s">
        <v>113</v>
      </c>
      <c r="D30" s="50" t="s">
        <v>121</v>
      </c>
      <c r="E30" s="37">
        <v>603.34</v>
      </c>
      <c r="F30" s="13"/>
      <c r="G30" s="31">
        <v>500</v>
      </c>
      <c r="H30" s="13"/>
      <c r="I30" s="31">
        <v>522.05000000000007</v>
      </c>
      <c r="J30" s="31">
        <f t="shared" si="10"/>
        <v>81.289999999999964</v>
      </c>
      <c r="K30" s="31">
        <f t="shared" si="11"/>
        <v>-22.050000000000068</v>
      </c>
    </row>
    <row r="31" spans="1:13" s="28" customFormat="1" ht="16.5" customHeight="1" x14ac:dyDescent="0.25">
      <c r="A31" s="78" t="s">
        <v>44</v>
      </c>
      <c r="B31" s="26" t="s">
        <v>77</v>
      </c>
      <c r="C31" s="26" t="s">
        <v>113</v>
      </c>
      <c r="D31" s="20" t="s">
        <v>34</v>
      </c>
      <c r="E31" s="41">
        <v>973.98</v>
      </c>
      <c r="F31" s="27"/>
      <c r="G31" s="34">
        <v>400</v>
      </c>
      <c r="H31" s="27"/>
      <c r="I31" s="34">
        <v>367.51</v>
      </c>
      <c r="J31" s="34">
        <f t="shared" si="10"/>
        <v>606.47</v>
      </c>
      <c r="K31" s="34">
        <f t="shared" si="11"/>
        <v>32.490000000000009</v>
      </c>
      <c r="L31" s="28" t="s">
        <v>259</v>
      </c>
    </row>
    <row r="32" spans="1:13" s="28" customFormat="1" ht="18.75" customHeight="1" x14ac:dyDescent="0.2">
      <c r="A32" s="78" t="s">
        <v>45</v>
      </c>
      <c r="B32" s="26" t="s">
        <v>78</v>
      </c>
      <c r="C32" s="26"/>
      <c r="D32" s="20" t="s">
        <v>97</v>
      </c>
      <c r="E32" s="41">
        <v>715.11999999999989</v>
      </c>
      <c r="F32" s="27"/>
      <c r="G32" s="34">
        <v>1800</v>
      </c>
      <c r="H32" s="27"/>
      <c r="I32" s="34">
        <v>525</v>
      </c>
      <c r="J32" s="34">
        <f t="shared" si="10"/>
        <v>190.11999999999989</v>
      </c>
      <c r="K32" s="34">
        <f t="shared" si="11"/>
        <v>1275</v>
      </c>
      <c r="L32" s="1" t="s">
        <v>261</v>
      </c>
      <c r="M32" s="1"/>
    </row>
    <row r="33" spans="1:13" ht="15" x14ac:dyDescent="0.25">
      <c r="A33" s="77">
        <v>5</v>
      </c>
      <c r="B33" s="9" t="s">
        <v>79</v>
      </c>
      <c r="D33" s="50" t="s">
        <v>11</v>
      </c>
      <c r="E33" s="37">
        <v>111.13999999999999</v>
      </c>
      <c r="F33" s="13"/>
      <c r="G33" s="31">
        <v>200</v>
      </c>
      <c r="H33" s="13"/>
      <c r="I33" s="31">
        <v>143.19999999999999</v>
      </c>
      <c r="J33" s="31">
        <f t="shared" si="10"/>
        <v>-32.06</v>
      </c>
      <c r="K33" s="31">
        <f t="shared" si="11"/>
        <v>56.800000000000011</v>
      </c>
    </row>
    <row r="34" spans="1:13" ht="15" x14ac:dyDescent="0.25">
      <c r="A34" s="77" t="s">
        <v>67</v>
      </c>
      <c r="B34" s="9" t="s">
        <v>80</v>
      </c>
      <c r="D34" s="50" t="s">
        <v>68</v>
      </c>
      <c r="E34" s="37">
        <v>55</v>
      </c>
      <c r="F34" s="13"/>
      <c r="G34" s="31">
        <v>0</v>
      </c>
      <c r="H34" s="13"/>
      <c r="I34" s="31">
        <v>0</v>
      </c>
      <c r="J34" s="31">
        <f t="shared" si="10"/>
        <v>55</v>
      </c>
      <c r="K34" s="31">
        <f t="shared" si="11"/>
        <v>0</v>
      </c>
      <c r="L34" s="1" t="s">
        <v>260</v>
      </c>
    </row>
    <row r="35" spans="1:13" ht="16.2" thickBot="1" x14ac:dyDescent="0.35">
      <c r="D35" s="53" t="s">
        <v>13</v>
      </c>
      <c r="E35" s="39">
        <v>11197.363333333331</v>
      </c>
      <c r="F35" s="13"/>
      <c r="G35" s="35">
        <v>12498.047999999999</v>
      </c>
      <c r="H35" s="13"/>
      <c r="I35" s="35">
        <v>11588.3</v>
      </c>
      <c r="J35" s="35">
        <f t="shared" si="10"/>
        <v>-390.93666666666832</v>
      </c>
      <c r="K35" s="35">
        <f t="shared" si="11"/>
        <v>909.74799999999959</v>
      </c>
    </row>
    <row r="36" spans="1:13" s="6" customFormat="1" ht="9" customHeight="1" thickTop="1" thickBot="1" x14ac:dyDescent="0.3">
      <c r="A36" s="77"/>
      <c r="B36" s="9"/>
      <c r="C36" s="9"/>
      <c r="D36" s="50"/>
      <c r="E36" s="6">
        <v>0</v>
      </c>
      <c r="G36" s="13">
        <v>0</v>
      </c>
      <c r="I36" s="13">
        <v>0</v>
      </c>
      <c r="J36" s="13">
        <f t="shared" si="10"/>
        <v>0</v>
      </c>
      <c r="K36" s="13">
        <f t="shared" si="11"/>
        <v>0</v>
      </c>
      <c r="L36" s="1"/>
      <c r="M36" s="1"/>
    </row>
    <row r="37" spans="1:13" ht="15.6" x14ac:dyDescent="0.3">
      <c r="D37" s="53" t="s">
        <v>14</v>
      </c>
      <c r="E37" s="48">
        <v>0</v>
      </c>
      <c r="F37" s="13"/>
      <c r="G37" s="46"/>
      <c r="H37" s="13"/>
      <c r="I37" s="46">
        <v>0</v>
      </c>
      <c r="J37" s="46">
        <f t="shared" si="10"/>
        <v>0</v>
      </c>
      <c r="K37" s="46">
        <f t="shared" si="11"/>
        <v>0</v>
      </c>
    </row>
    <row r="38" spans="1:13" s="3" customFormat="1" ht="15.6" x14ac:dyDescent="0.3">
      <c r="A38" s="77">
        <v>6</v>
      </c>
      <c r="B38" s="9" t="s">
        <v>81</v>
      </c>
      <c r="C38" s="9"/>
      <c r="D38" s="50" t="s">
        <v>6</v>
      </c>
      <c r="E38" s="37">
        <v>444.04</v>
      </c>
      <c r="F38" s="19"/>
      <c r="G38" s="31">
        <v>450</v>
      </c>
      <c r="H38" s="13"/>
      <c r="I38" s="31">
        <v>463.29</v>
      </c>
      <c r="J38" s="31">
        <f t="shared" si="10"/>
        <v>-19.25</v>
      </c>
      <c r="K38" s="31">
        <f t="shared" si="11"/>
        <v>-13.29000000000002</v>
      </c>
      <c r="L38" s="28"/>
      <c r="M38" s="28"/>
    </row>
    <row r="39" spans="1:13" s="3" customFormat="1" ht="15.6" x14ac:dyDescent="0.3">
      <c r="A39" s="77">
        <v>7</v>
      </c>
      <c r="B39" s="9" t="s">
        <v>82</v>
      </c>
      <c r="C39" s="9" t="s">
        <v>113</v>
      </c>
      <c r="D39" s="50" t="s">
        <v>15</v>
      </c>
      <c r="E39" s="37">
        <v>365</v>
      </c>
      <c r="F39" s="19"/>
      <c r="G39" s="31">
        <v>400</v>
      </c>
      <c r="H39" s="13"/>
      <c r="I39" s="31">
        <v>500</v>
      </c>
      <c r="J39" s="31">
        <f t="shared" si="10"/>
        <v>-135</v>
      </c>
      <c r="K39" s="31">
        <f t="shared" si="11"/>
        <v>-100</v>
      </c>
      <c r="L39" s="28" t="s">
        <v>262</v>
      </c>
      <c r="M39" s="28"/>
    </row>
    <row r="40" spans="1:13" ht="15" x14ac:dyDescent="0.25">
      <c r="A40" s="77">
        <v>8</v>
      </c>
      <c r="B40" s="9" t="s">
        <v>83</v>
      </c>
      <c r="D40" s="50" t="s">
        <v>5</v>
      </c>
      <c r="E40" s="37">
        <v>311.53999999999996</v>
      </c>
      <c r="F40" s="13"/>
      <c r="G40" s="31">
        <v>282.89999999999998</v>
      </c>
      <c r="H40" s="13"/>
      <c r="I40" s="31">
        <v>372.57</v>
      </c>
      <c r="J40" s="31">
        <f t="shared" si="10"/>
        <v>-61.03000000000003</v>
      </c>
      <c r="K40" s="31">
        <f t="shared" si="11"/>
        <v>-89.670000000000016</v>
      </c>
    </row>
    <row r="41" spans="1:13" s="18" customFormat="1" ht="16.5" customHeight="1" x14ac:dyDescent="0.25">
      <c r="A41" s="77">
        <v>9</v>
      </c>
      <c r="B41" s="17" t="s">
        <v>84</v>
      </c>
      <c r="C41" s="17"/>
      <c r="D41" s="24" t="s">
        <v>26</v>
      </c>
      <c r="E41" s="41">
        <v>70519</v>
      </c>
      <c r="F41" s="21"/>
      <c r="G41" s="32">
        <v>9800</v>
      </c>
      <c r="H41" s="13"/>
      <c r="I41" s="32">
        <v>9715</v>
      </c>
      <c r="J41" s="32">
        <f t="shared" si="10"/>
        <v>60804</v>
      </c>
      <c r="K41" s="32">
        <f t="shared" si="11"/>
        <v>85</v>
      </c>
      <c r="L41" s="1" t="s">
        <v>265</v>
      </c>
      <c r="M41" s="1"/>
    </row>
    <row r="42" spans="1:13" s="28" customFormat="1" ht="15" customHeight="1" x14ac:dyDescent="0.2">
      <c r="A42" s="78">
        <v>10</v>
      </c>
      <c r="B42" s="26" t="s">
        <v>85</v>
      </c>
      <c r="C42" s="26" t="s">
        <v>113</v>
      </c>
      <c r="D42" s="24" t="s">
        <v>39</v>
      </c>
      <c r="E42" s="41">
        <v>0</v>
      </c>
      <c r="F42" s="27"/>
      <c r="G42" s="34">
        <v>260</v>
      </c>
      <c r="H42" s="27"/>
      <c r="I42" s="34">
        <v>6.2800000000000011</v>
      </c>
      <c r="J42" s="34">
        <f t="shared" si="10"/>
        <v>-6.2800000000000011</v>
      </c>
      <c r="K42" s="34">
        <f t="shared" si="11"/>
        <v>253.72</v>
      </c>
      <c r="L42" s="1"/>
      <c r="M42" s="1"/>
    </row>
    <row r="43" spans="1:13" ht="15" x14ac:dyDescent="0.25">
      <c r="A43" s="77" t="s">
        <v>64</v>
      </c>
      <c r="B43" s="9" t="s">
        <v>86</v>
      </c>
      <c r="C43" s="9" t="s">
        <v>113</v>
      </c>
      <c r="D43" s="50" t="s">
        <v>35</v>
      </c>
      <c r="E43" s="37">
        <v>70</v>
      </c>
      <c r="F43" s="13"/>
      <c r="G43" s="31">
        <v>200</v>
      </c>
      <c r="H43" s="13"/>
      <c r="I43" s="31">
        <v>0</v>
      </c>
      <c r="J43" s="31">
        <f t="shared" si="10"/>
        <v>70</v>
      </c>
      <c r="K43" s="31">
        <f t="shared" si="11"/>
        <v>200</v>
      </c>
      <c r="L43" s="1" t="s">
        <v>263</v>
      </c>
    </row>
    <row r="44" spans="1:13" ht="15" x14ac:dyDescent="0.25">
      <c r="A44" s="77">
        <v>11</v>
      </c>
      <c r="B44" s="9" t="s">
        <v>87</v>
      </c>
      <c r="D44" s="50" t="s">
        <v>174</v>
      </c>
      <c r="E44" s="37">
        <v>470.6</v>
      </c>
      <c r="F44" s="13"/>
      <c r="G44" s="31">
        <v>520</v>
      </c>
      <c r="H44" s="13"/>
      <c r="I44" s="31">
        <v>280.59999999999997</v>
      </c>
      <c r="J44" s="31">
        <f t="shared" ref="J44:J75" si="12">E44-$I44</f>
        <v>190.00000000000006</v>
      </c>
      <c r="K44" s="31">
        <f t="shared" ref="K44:K75" si="13">G44-$I44</f>
        <v>239.40000000000003</v>
      </c>
      <c r="L44" s="1" t="s">
        <v>264</v>
      </c>
    </row>
    <row r="45" spans="1:13" s="28" customFormat="1" ht="17.25" customHeight="1" x14ac:dyDescent="0.25">
      <c r="A45" s="78"/>
      <c r="B45" s="26" t="s">
        <v>88</v>
      </c>
      <c r="C45" s="26" t="s">
        <v>113</v>
      </c>
      <c r="D45" s="20" t="s">
        <v>122</v>
      </c>
      <c r="E45" s="41">
        <v>0</v>
      </c>
      <c r="F45" s="27"/>
      <c r="G45" s="34"/>
      <c r="H45" s="27"/>
      <c r="I45" s="34">
        <v>0</v>
      </c>
      <c r="J45" s="34">
        <f t="shared" si="12"/>
        <v>0</v>
      </c>
      <c r="K45" s="34">
        <f t="shared" si="13"/>
        <v>0</v>
      </c>
      <c r="L45" s="2"/>
      <c r="M45" s="1"/>
    </row>
    <row r="46" spans="1:13" s="28" customFormat="1" ht="15" x14ac:dyDescent="0.25">
      <c r="A46" s="77">
        <v>12</v>
      </c>
      <c r="B46" s="26" t="s">
        <v>89</v>
      </c>
      <c r="C46" s="26" t="s">
        <v>113</v>
      </c>
      <c r="D46" s="20" t="s">
        <v>133</v>
      </c>
      <c r="E46" s="37">
        <v>125.19</v>
      </c>
      <c r="F46" s="27"/>
      <c r="G46" s="34">
        <v>130</v>
      </c>
      <c r="H46" s="13"/>
      <c r="I46" s="34">
        <v>111.60000000000001</v>
      </c>
      <c r="J46" s="34">
        <f t="shared" si="12"/>
        <v>13.589999999999989</v>
      </c>
      <c r="K46" s="34">
        <f t="shared" si="13"/>
        <v>18.399999999999991</v>
      </c>
      <c r="L46" s="1"/>
      <c r="M46" s="2"/>
    </row>
    <row r="47" spans="1:13" ht="15" x14ac:dyDescent="0.25">
      <c r="A47" s="77">
        <v>13</v>
      </c>
      <c r="B47" s="9" t="s">
        <v>90</v>
      </c>
      <c r="D47" s="50" t="s">
        <v>16</v>
      </c>
      <c r="E47" s="37">
        <v>0</v>
      </c>
      <c r="F47" s="13"/>
      <c r="G47" s="31">
        <v>100</v>
      </c>
      <c r="H47" s="13"/>
      <c r="I47" s="31">
        <v>0</v>
      </c>
      <c r="J47" s="31">
        <f t="shared" si="12"/>
        <v>0</v>
      </c>
      <c r="K47" s="31">
        <f t="shared" si="13"/>
        <v>100</v>
      </c>
    </row>
    <row r="48" spans="1:13" ht="15" x14ac:dyDescent="0.25">
      <c r="A48" s="77" t="s">
        <v>46</v>
      </c>
      <c r="B48" s="9" t="s">
        <v>91</v>
      </c>
      <c r="D48" s="50" t="s">
        <v>36</v>
      </c>
      <c r="E48" s="37">
        <v>130</v>
      </c>
      <c r="F48" s="13"/>
      <c r="G48" s="31"/>
      <c r="H48" s="13"/>
      <c r="I48" s="31">
        <v>405.90999999999997</v>
      </c>
      <c r="J48" s="31">
        <f t="shared" si="12"/>
        <v>-275.90999999999997</v>
      </c>
      <c r="K48" s="31">
        <f t="shared" si="13"/>
        <v>-405.90999999999997</v>
      </c>
      <c r="L48" s="18" t="s">
        <v>266</v>
      </c>
      <c r="M48" s="18"/>
    </row>
    <row r="49" spans="1:13" s="4" customFormat="1" ht="16.5" customHeight="1" x14ac:dyDescent="0.3">
      <c r="A49" s="77">
        <v>14</v>
      </c>
      <c r="B49" s="9" t="s">
        <v>92</v>
      </c>
      <c r="C49" s="9"/>
      <c r="D49" s="50" t="s">
        <v>37</v>
      </c>
      <c r="E49" s="37">
        <v>130</v>
      </c>
      <c r="F49" s="22"/>
      <c r="G49" s="31">
        <v>130</v>
      </c>
      <c r="H49" s="13"/>
      <c r="I49" s="31">
        <v>130</v>
      </c>
      <c r="J49" s="31">
        <f t="shared" si="12"/>
        <v>0</v>
      </c>
      <c r="K49" s="31">
        <f t="shared" si="13"/>
        <v>0</v>
      </c>
      <c r="L49" s="28"/>
      <c r="M49" s="28"/>
    </row>
    <row r="50" spans="1:13" ht="15" x14ac:dyDescent="0.25">
      <c r="A50" s="77" t="s">
        <v>65</v>
      </c>
      <c r="B50" s="9" t="s">
        <v>93</v>
      </c>
      <c r="C50" s="9" t="s">
        <v>113</v>
      </c>
      <c r="D50" s="54" t="s">
        <v>40</v>
      </c>
      <c r="E50" s="37">
        <v>0</v>
      </c>
      <c r="F50" s="13"/>
      <c r="G50" s="31">
        <v>100</v>
      </c>
      <c r="H50" s="13"/>
      <c r="I50" s="31">
        <v>286.86</v>
      </c>
      <c r="J50" s="31">
        <f t="shared" si="12"/>
        <v>-286.86</v>
      </c>
      <c r="K50" s="31">
        <f t="shared" si="13"/>
        <v>-186.86</v>
      </c>
      <c r="L50" s="1" t="s">
        <v>267</v>
      </c>
    </row>
    <row r="51" spans="1:13" ht="15" x14ac:dyDescent="0.25">
      <c r="A51" s="77">
        <v>15</v>
      </c>
      <c r="B51" s="9" t="s">
        <v>94</v>
      </c>
      <c r="D51" s="50" t="s">
        <v>123</v>
      </c>
      <c r="E51" s="37">
        <v>250</v>
      </c>
      <c r="F51" s="13"/>
      <c r="G51" s="31">
        <v>200</v>
      </c>
      <c r="H51" s="13"/>
      <c r="I51" s="31">
        <v>50</v>
      </c>
      <c r="J51" s="31">
        <f t="shared" si="12"/>
        <v>200</v>
      </c>
      <c r="K51" s="31">
        <f t="shared" si="13"/>
        <v>150</v>
      </c>
      <c r="L51" s="1" t="s">
        <v>268</v>
      </c>
    </row>
    <row r="52" spans="1:13" ht="15" x14ac:dyDescent="0.25">
      <c r="A52" s="77">
        <v>18</v>
      </c>
      <c r="B52" s="9" t="s">
        <v>96</v>
      </c>
      <c r="D52" s="50" t="s">
        <v>120</v>
      </c>
      <c r="E52" s="37">
        <v>50</v>
      </c>
      <c r="F52" s="13"/>
      <c r="G52" s="31">
        <v>100</v>
      </c>
      <c r="H52" s="13"/>
      <c r="I52" s="31">
        <v>0</v>
      </c>
      <c r="J52" s="31">
        <f t="shared" si="12"/>
        <v>50</v>
      </c>
      <c r="K52" s="31">
        <f t="shared" si="13"/>
        <v>100</v>
      </c>
      <c r="L52" s="28" t="s">
        <v>269</v>
      </c>
      <c r="M52" s="28"/>
    </row>
    <row r="53" spans="1:13" ht="15" x14ac:dyDescent="0.25">
      <c r="B53" s="9" t="s">
        <v>95</v>
      </c>
      <c r="D53" s="50" t="s">
        <v>193</v>
      </c>
      <c r="E53" s="37">
        <v>1787.1</v>
      </c>
      <c r="F53" s="13"/>
      <c r="G53" s="31">
        <v>3500</v>
      </c>
      <c r="H53" s="13"/>
      <c r="I53" s="31">
        <v>3574.2</v>
      </c>
      <c r="J53" s="31">
        <f t="shared" si="12"/>
        <v>-1787.1</v>
      </c>
      <c r="K53" s="31">
        <f t="shared" si="13"/>
        <v>-74.199999999999818</v>
      </c>
      <c r="L53" s="28" t="s">
        <v>270</v>
      </c>
      <c r="M53" s="28"/>
    </row>
    <row r="54" spans="1:13" ht="17.25" customHeight="1" x14ac:dyDescent="0.25">
      <c r="B54" s="9" t="s">
        <v>109</v>
      </c>
      <c r="D54" s="50" t="s">
        <v>29</v>
      </c>
      <c r="E54" s="37">
        <v>0</v>
      </c>
      <c r="F54" s="13"/>
      <c r="G54" s="31">
        <v>1500</v>
      </c>
      <c r="H54" s="13"/>
      <c r="I54" s="31">
        <v>0</v>
      </c>
      <c r="J54" s="31">
        <f t="shared" si="12"/>
        <v>0</v>
      </c>
      <c r="K54" s="31">
        <f t="shared" si="13"/>
        <v>1500</v>
      </c>
    </row>
    <row r="55" spans="1:13" s="4" customFormat="1" ht="15.6" hidden="1" x14ac:dyDescent="0.3">
      <c r="A55" s="77" t="s">
        <v>47</v>
      </c>
      <c r="B55" s="11"/>
      <c r="C55" s="11"/>
      <c r="D55" s="50" t="s">
        <v>30</v>
      </c>
      <c r="E55" s="37">
        <v>0</v>
      </c>
      <c r="F55" s="22"/>
      <c r="G55" s="33">
        <v>0</v>
      </c>
      <c r="H55" s="13"/>
      <c r="I55" s="33">
        <v>0</v>
      </c>
      <c r="J55" s="33">
        <f t="shared" si="12"/>
        <v>0</v>
      </c>
      <c r="K55" s="33">
        <f t="shared" si="13"/>
        <v>0</v>
      </c>
      <c r="L55" s="1"/>
      <c r="M55" s="1"/>
    </row>
    <row r="56" spans="1:13" ht="16.2" thickBot="1" x14ac:dyDescent="0.35">
      <c r="D56" s="53" t="s">
        <v>17</v>
      </c>
      <c r="E56" s="39">
        <v>74652.470000000016</v>
      </c>
      <c r="F56" s="13"/>
      <c r="G56" s="35">
        <v>17672.900000000001</v>
      </c>
      <c r="H56" s="13"/>
      <c r="I56" s="35">
        <v>15896.310000000001</v>
      </c>
      <c r="J56" s="35">
        <f t="shared" si="12"/>
        <v>58756.160000000018</v>
      </c>
      <c r="K56" s="35">
        <f t="shared" si="13"/>
        <v>1776.5900000000001</v>
      </c>
      <c r="L56" s="90"/>
      <c r="M56" s="49"/>
    </row>
    <row r="57" spans="1:13" s="6" customFormat="1" ht="6" customHeight="1" thickTop="1" thickBot="1" x14ac:dyDescent="0.3">
      <c r="A57" s="77"/>
      <c r="B57" s="9"/>
      <c r="C57" s="9"/>
      <c r="D57" s="50"/>
      <c r="E57" s="6">
        <v>0</v>
      </c>
      <c r="G57" s="13">
        <v>0</v>
      </c>
      <c r="I57" s="13">
        <v>0</v>
      </c>
      <c r="J57" s="13">
        <f t="shared" si="12"/>
        <v>0</v>
      </c>
      <c r="K57" s="13">
        <f t="shared" si="13"/>
        <v>0</v>
      </c>
      <c r="L57" s="1"/>
      <c r="M57" s="1"/>
    </row>
    <row r="58" spans="1:13" ht="31.2" x14ac:dyDescent="0.3">
      <c r="D58" s="53" t="s">
        <v>101</v>
      </c>
      <c r="E58" s="47">
        <v>0</v>
      </c>
      <c r="F58" s="13"/>
      <c r="G58" s="46"/>
      <c r="H58" s="13"/>
      <c r="I58" s="46">
        <v>0</v>
      </c>
      <c r="J58" s="46">
        <f t="shared" si="12"/>
        <v>0</v>
      </c>
      <c r="K58" s="46">
        <f t="shared" si="13"/>
        <v>0</v>
      </c>
    </row>
    <row r="59" spans="1:13" s="28" customFormat="1" ht="15" x14ac:dyDescent="0.2">
      <c r="A59" s="77"/>
      <c r="B59" s="26" t="s">
        <v>125</v>
      </c>
      <c r="C59" s="26"/>
      <c r="D59" s="20" t="s">
        <v>185</v>
      </c>
      <c r="E59" s="41">
        <v>1330</v>
      </c>
      <c r="F59" s="27"/>
      <c r="G59" s="34">
        <v>1000</v>
      </c>
      <c r="H59" s="27"/>
      <c r="I59" s="34">
        <v>720</v>
      </c>
      <c r="J59" s="34">
        <f t="shared" si="12"/>
        <v>610</v>
      </c>
      <c r="K59" s="34">
        <f t="shared" si="13"/>
        <v>280</v>
      </c>
      <c r="L59" s="1" t="s">
        <v>271</v>
      </c>
      <c r="M59" s="1"/>
    </row>
    <row r="60" spans="1:13" ht="15" x14ac:dyDescent="0.25">
      <c r="B60" s="9" t="s">
        <v>103</v>
      </c>
      <c r="C60" s="9" t="s">
        <v>113</v>
      </c>
      <c r="D60" s="50" t="s">
        <v>111</v>
      </c>
      <c r="E60" s="37">
        <v>387.84000000000003</v>
      </c>
      <c r="F60" s="13"/>
      <c r="G60" s="34">
        <v>600</v>
      </c>
      <c r="H60" s="13"/>
      <c r="I60" s="34">
        <v>265</v>
      </c>
      <c r="J60" s="34">
        <f t="shared" si="12"/>
        <v>122.84000000000003</v>
      </c>
      <c r="K60" s="34">
        <f t="shared" si="13"/>
        <v>335</v>
      </c>
      <c r="L60" s="1" t="s">
        <v>272</v>
      </c>
    </row>
    <row r="61" spans="1:13" s="28" customFormat="1" ht="16.5" customHeight="1" x14ac:dyDescent="0.2">
      <c r="A61" s="78"/>
      <c r="B61" s="26" t="s">
        <v>104</v>
      </c>
      <c r="C61" s="26" t="s">
        <v>113</v>
      </c>
      <c r="D61" s="20" t="s">
        <v>184</v>
      </c>
      <c r="E61" s="41">
        <v>1105.42</v>
      </c>
      <c r="F61" s="27"/>
      <c r="G61" s="34">
        <v>600</v>
      </c>
      <c r="H61" s="27"/>
      <c r="I61" s="34">
        <v>660</v>
      </c>
      <c r="J61" s="34">
        <f t="shared" si="12"/>
        <v>445.42000000000007</v>
      </c>
      <c r="K61" s="34">
        <f t="shared" si="13"/>
        <v>-60</v>
      </c>
      <c r="L61" s="1" t="s">
        <v>272</v>
      </c>
      <c r="M61" s="1"/>
    </row>
    <row r="62" spans="1:13" ht="14.25" customHeight="1" x14ac:dyDescent="0.25">
      <c r="B62" s="9" t="s">
        <v>105</v>
      </c>
      <c r="C62" s="9" t="s">
        <v>113</v>
      </c>
      <c r="D62" s="50" t="s">
        <v>183</v>
      </c>
      <c r="E62" s="37">
        <v>0</v>
      </c>
      <c r="F62" s="13"/>
      <c r="G62" s="70">
        <v>180</v>
      </c>
      <c r="H62" s="13"/>
      <c r="I62" s="70">
        <v>1110</v>
      </c>
      <c r="J62" s="70">
        <f t="shared" si="12"/>
        <v>-1110</v>
      </c>
      <c r="K62" s="70">
        <f t="shared" si="13"/>
        <v>-930</v>
      </c>
      <c r="L62" s="90" t="s">
        <v>273</v>
      </c>
      <c r="M62" s="90"/>
    </row>
    <row r="63" spans="1:13" s="28" customFormat="1" ht="30" x14ac:dyDescent="0.25">
      <c r="A63" s="78"/>
      <c r="B63" s="26" t="s">
        <v>214</v>
      </c>
      <c r="C63" s="26"/>
      <c r="D63" s="20" t="s">
        <v>209</v>
      </c>
      <c r="E63" s="41">
        <v>285</v>
      </c>
      <c r="F63" s="27"/>
      <c r="G63" s="34">
        <v>2000</v>
      </c>
      <c r="H63" s="27"/>
      <c r="I63" s="34">
        <v>1206.9000000000001</v>
      </c>
      <c r="J63" s="34">
        <f t="shared" si="12"/>
        <v>-921.90000000000009</v>
      </c>
      <c r="K63" s="34">
        <f t="shared" si="13"/>
        <v>793.09999999999991</v>
      </c>
      <c r="L63" s="28" t="s">
        <v>274</v>
      </c>
    </row>
    <row r="64" spans="1:13" s="28" customFormat="1" ht="30" x14ac:dyDescent="0.25">
      <c r="A64" s="78"/>
      <c r="B64" s="26" t="s">
        <v>106</v>
      </c>
      <c r="C64" s="26"/>
      <c r="D64" s="20" t="s">
        <v>25</v>
      </c>
      <c r="E64" s="41">
        <v>396</v>
      </c>
      <c r="F64" s="27"/>
      <c r="G64" s="34">
        <v>3200</v>
      </c>
      <c r="H64" s="27"/>
      <c r="I64" s="34">
        <v>3427.6200000000003</v>
      </c>
      <c r="J64" s="34">
        <f t="shared" si="12"/>
        <v>-3031.6200000000003</v>
      </c>
      <c r="K64" s="34">
        <f t="shared" si="13"/>
        <v>-227.62000000000035</v>
      </c>
      <c r="L64" s="28" t="s">
        <v>275</v>
      </c>
    </row>
    <row r="65" spans="1:13" s="18" customFormat="1" ht="15.75" customHeight="1" x14ac:dyDescent="0.25">
      <c r="A65" s="77">
        <v>16</v>
      </c>
      <c r="B65" s="17" t="s">
        <v>107</v>
      </c>
      <c r="C65" s="17"/>
      <c r="D65" s="20" t="s">
        <v>187</v>
      </c>
      <c r="E65" s="40">
        <v>4166.666666666667</v>
      </c>
      <c r="F65" s="21"/>
      <c r="G65" s="32">
        <v>5000</v>
      </c>
      <c r="H65" s="13"/>
      <c r="I65" s="32">
        <v>49494.26666666667</v>
      </c>
      <c r="J65" s="32">
        <f t="shared" si="12"/>
        <v>-45327.600000000006</v>
      </c>
      <c r="K65" s="32">
        <f t="shared" si="13"/>
        <v>-44494.26666666667</v>
      </c>
      <c r="L65" s="28" t="s">
        <v>293</v>
      </c>
      <c r="M65" s="1"/>
    </row>
    <row r="66" spans="1:13" s="18" customFormat="1" ht="16.5" customHeight="1" x14ac:dyDescent="0.25">
      <c r="A66" s="77"/>
      <c r="B66" s="17" t="s">
        <v>136</v>
      </c>
      <c r="C66" s="17" t="s">
        <v>113</v>
      </c>
      <c r="D66" s="20" t="s">
        <v>135</v>
      </c>
      <c r="E66" s="73">
        <v>0</v>
      </c>
      <c r="F66" s="21"/>
      <c r="G66" s="71">
        <v>100</v>
      </c>
      <c r="H66" s="72"/>
      <c r="I66" s="71">
        <v>142.5</v>
      </c>
      <c r="J66" s="71">
        <f t="shared" si="12"/>
        <v>-142.5</v>
      </c>
      <c r="K66" s="71">
        <f t="shared" si="13"/>
        <v>-42.5</v>
      </c>
      <c r="L66" s="28" t="s">
        <v>276</v>
      </c>
      <c r="M66" s="28"/>
    </row>
    <row r="67" spans="1:13" s="18" customFormat="1" ht="15" customHeight="1" x14ac:dyDescent="0.25">
      <c r="A67" s="77"/>
      <c r="B67" s="17" t="s">
        <v>137</v>
      </c>
      <c r="C67" s="17" t="s">
        <v>113</v>
      </c>
      <c r="D67" s="20" t="s">
        <v>181</v>
      </c>
      <c r="E67" s="40">
        <v>250</v>
      </c>
      <c r="F67" s="21"/>
      <c r="G67" s="32">
        <v>500</v>
      </c>
      <c r="H67" s="13"/>
      <c r="I67" s="32">
        <v>190</v>
      </c>
      <c r="J67" s="32">
        <f t="shared" si="12"/>
        <v>60</v>
      </c>
      <c r="K67" s="32">
        <f t="shared" si="13"/>
        <v>310</v>
      </c>
      <c r="L67" s="28"/>
      <c r="M67" s="1"/>
    </row>
    <row r="68" spans="1:13" s="18" customFormat="1" ht="15" customHeight="1" x14ac:dyDescent="0.25">
      <c r="A68" s="77"/>
      <c r="B68" s="17" t="s">
        <v>190</v>
      </c>
      <c r="C68" s="17"/>
      <c r="D68" s="20" t="s">
        <v>191</v>
      </c>
      <c r="E68" s="40">
        <v>539.5</v>
      </c>
      <c r="F68" s="21"/>
      <c r="G68" s="32">
        <v>11520</v>
      </c>
      <c r="H68" s="13"/>
      <c r="I68" s="32">
        <v>13743.210000000001</v>
      </c>
      <c r="J68" s="32">
        <f t="shared" si="12"/>
        <v>-13203.710000000001</v>
      </c>
      <c r="K68" s="32">
        <f t="shared" si="13"/>
        <v>-2223.2100000000009</v>
      </c>
      <c r="L68" s="28" t="s">
        <v>277</v>
      </c>
      <c r="M68" s="28"/>
    </row>
    <row r="69" spans="1:13" ht="15" x14ac:dyDescent="0.25">
      <c r="B69" s="9" t="s">
        <v>108</v>
      </c>
      <c r="D69" s="50" t="s">
        <v>18</v>
      </c>
      <c r="E69" s="37">
        <v>150</v>
      </c>
      <c r="F69" s="13"/>
      <c r="G69" s="31">
        <v>500</v>
      </c>
      <c r="H69" s="13"/>
      <c r="I69" s="31">
        <v>325</v>
      </c>
      <c r="J69" s="31">
        <f t="shared" si="12"/>
        <v>-175</v>
      </c>
      <c r="K69" s="31">
        <f t="shared" si="13"/>
        <v>175</v>
      </c>
      <c r="L69" s="28" t="s">
        <v>278</v>
      </c>
    </row>
    <row r="70" spans="1:13" ht="19.5" hidden="1" customHeight="1" x14ac:dyDescent="0.25">
      <c r="B70" s="9" t="s">
        <v>102</v>
      </c>
      <c r="D70" s="50" t="s">
        <v>186</v>
      </c>
      <c r="E70" s="37">
        <v>0</v>
      </c>
      <c r="F70" s="13"/>
      <c r="G70" s="31"/>
      <c r="H70" s="13"/>
      <c r="I70" s="31">
        <v>0</v>
      </c>
      <c r="J70" s="31">
        <f t="shared" si="12"/>
        <v>0</v>
      </c>
      <c r="K70" s="31">
        <f t="shared" si="13"/>
        <v>0</v>
      </c>
      <c r="L70" s="28"/>
      <c r="M70" s="28"/>
    </row>
    <row r="71" spans="1:13" ht="15" x14ac:dyDescent="0.25">
      <c r="B71" s="9" t="s">
        <v>126</v>
      </c>
      <c r="D71" s="50" t="s">
        <v>182</v>
      </c>
      <c r="E71" s="66">
        <v>150</v>
      </c>
      <c r="F71" s="13"/>
      <c r="G71" s="45">
        <v>150</v>
      </c>
      <c r="H71" s="13"/>
      <c r="I71" s="45">
        <v>150</v>
      </c>
      <c r="J71" s="45">
        <f t="shared" si="12"/>
        <v>0</v>
      </c>
      <c r="K71" s="45">
        <f t="shared" si="13"/>
        <v>0</v>
      </c>
      <c r="L71" s="28"/>
      <c r="M71" s="28"/>
    </row>
    <row r="72" spans="1:13" ht="16.5" customHeight="1" thickBot="1" x14ac:dyDescent="0.35">
      <c r="D72" s="53" t="s">
        <v>21</v>
      </c>
      <c r="E72" s="39">
        <v>8760.4266666666663</v>
      </c>
      <c r="F72" s="13"/>
      <c r="G72" s="35">
        <v>25350</v>
      </c>
      <c r="H72" s="13"/>
      <c r="I72" s="35">
        <f>SUM(I58:I71)</f>
        <v>71434.496666666673</v>
      </c>
      <c r="J72" s="35">
        <f t="shared" si="12"/>
        <v>-62674.070000000007</v>
      </c>
      <c r="K72" s="35">
        <f t="shared" si="13"/>
        <v>-46084.496666666673</v>
      </c>
      <c r="L72" s="18"/>
      <c r="M72" s="18"/>
    </row>
    <row r="73" spans="1:13" ht="5.25" customHeight="1" thickTop="1" x14ac:dyDescent="0.3">
      <c r="D73" s="53"/>
      <c r="E73" s="38"/>
      <c r="F73" s="13"/>
      <c r="G73" s="33">
        <v>0</v>
      </c>
      <c r="H73" s="13"/>
      <c r="I73" s="33"/>
      <c r="J73" s="33">
        <f t="shared" si="12"/>
        <v>0</v>
      </c>
      <c r="K73" s="33">
        <f t="shared" si="13"/>
        <v>0</v>
      </c>
      <c r="L73" s="18"/>
      <c r="M73" s="18"/>
    </row>
    <row r="74" spans="1:13" s="2" customFormat="1" ht="15.6" x14ac:dyDescent="0.3">
      <c r="A74" s="77">
        <v>19</v>
      </c>
      <c r="B74" s="88">
        <v>19</v>
      </c>
      <c r="C74" s="10" t="s">
        <v>113</v>
      </c>
      <c r="D74" s="53" t="s">
        <v>24</v>
      </c>
      <c r="E74" s="38">
        <v>1825.09</v>
      </c>
      <c r="F74" s="19"/>
      <c r="G74" s="33">
        <v>2332.7239999999997</v>
      </c>
      <c r="H74" s="13"/>
      <c r="I74" s="33">
        <f>IF($B74&gt;0,SUMIF([1]EXPENDITURE!$E$7:$BI$7,$B74,[1]EXPENDITURE!$E$218:$BI$218),0)</f>
        <v>12647.319999999998</v>
      </c>
      <c r="J74" s="33">
        <f t="shared" si="12"/>
        <v>-10822.229999999998</v>
      </c>
      <c r="K74" s="33">
        <f t="shared" si="13"/>
        <v>-10314.595999999998</v>
      </c>
      <c r="L74" s="18"/>
      <c r="M74" s="18"/>
    </row>
    <row r="75" spans="1:13" ht="4.5" customHeight="1" x14ac:dyDescent="0.25">
      <c r="D75" s="50"/>
      <c r="E75" s="37"/>
      <c r="F75" s="13"/>
      <c r="G75" s="31">
        <v>0</v>
      </c>
      <c r="H75" s="13"/>
      <c r="I75" s="31"/>
      <c r="J75" s="31">
        <f t="shared" si="12"/>
        <v>0</v>
      </c>
      <c r="K75" s="31">
        <f t="shared" si="13"/>
        <v>0</v>
      </c>
      <c r="L75" s="18"/>
      <c r="M75" s="18"/>
    </row>
    <row r="76" spans="1:13" ht="16.5" customHeight="1" thickBot="1" x14ac:dyDescent="0.35">
      <c r="D76" s="53" t="s">
        <v>20</v>
      </c>
      <c r="E76" s="39">
        <v>96435.35</v>
      </c>
      <c r="F76" s="13"/>
      <c r="G76" s="35">
        <v>57853.672000000006</v>
      </c>
      <c r="H76" s="13"/>
      <c r="I76" s="35">
        <f>I35+I56+I72+I74</f>
        <v>111566.42666666667</v>
      </c>
      <c r="J76" s="35">
        <f t="shared" ref="J76:J90" si="14">E76-$I76</f>
        <v>-15131.07666666666</v>
      </c>
      <c r="K76" s="35">
        <f t="shared" ref="K76:K86" si="15">G76-$I76</f>
        <v>-53712.75466666666</v>
      </c>
    </row>
    <row r="77" spans="1:13" ht="3.75" customHeight="1" thickTop="1" x14ac:dyDescent="0.3">
      <c r="D77" s="53"/>
      <c r="E77" s="38"/>
      <c r="F77" s="13"/>
      <c r="G77" s="33">
        <v>0</v>
      </c>
      <c r="H77" s="13"/>
      <c r="I77" s="33"/>
      <c r="J77" s="33">
        <f t="shared" si="14"/>
        <v>0</v>
      </c>
      <c r="K77" s="33">
        <f t="shared" si="15"/>
        <v>0</v>
      </c>
    </row>
    <row r="78" spans="1:13" s="2" customFormat="1" ht="31.2" hidden="1" x14ac:dyDescent="0.3">
      <c r="A78" s="77"/>
      <c r="B78" s="10"/>
      <c r="C78" s="10"/>
      <c r="D78" s="53" t="s">
        <v>115</v>
      </c>
      <c r="E78" s="38"/>
      <c r="F78" s="19"/>
      <c r="G78" s="33">
        <v>-17796.903333333332</v>
      </c>
      <c r="H78" s="13"/>
      <c r="I78" s="33"/>
      <c r="J78" s="33">
        <f t="shared" si="14"/>
        <v>0</v>
      </c>
      <c r="K78" s="33">
        <f t="shared" si="15"/>
        <v>-17796.903333333332</v>
      </c>
      <c r="L78" s="1"/>
      <c r="M78" s="1"/>
    </row>
    <row r="79" spans="1:13" s="2" customFormat="1" ht="15.6" hidden="1" x14ac:dyDescent="0.3">
      <c r="A79" s="77"/>
      <c r="B79" s="10"/>
      <c r="C79" s="10"/>
      <c r="D79" s="53"/>
      <c r="E79" s="38"/>
      <c r="F79" s="19"/>
      <c r="G79" s="33">
        <v>0</v>
      </c>
      <c r="H79" s="13"/>
      <c r="I79" s="33"/>
      <c r="J79" s="33">
        <f t="shared" si="14"/>
        <v>0</v>
      </c>
      <c r="K79" s="33">
        <f t="shared" si="15"/>
        <v>0</v>
      </c>
      <c r="L79" s="1"/>
      <c r="M79" s="1"/>
    </row>
    <row r="80" spans="1:13" s="2" customFormat="1" ht="15.6" hidden="1" x14ac:dyDescent="0.3">
      <c r="A80" s="77"/>
      <c r="B80" s="10"/>
      <c r="C80" s="10"/>
      <c r="D80" s="53" t="s">
        <v>143</v>
      </c>
      <c r="E80" s="38"/>
      <c r="F80" s="19"/>
      <c r="G80" s="33">
        <v>10519.596666666668</v>
      </c>
      <c r="H80" s="13"/>
      <c r="I80" s="33"/>
      <c r="J80" s="33">
        <f t="shared" si="14"/>
        <v>0</v>
      </c>
      <c r="K80" s="33">
        <f t="shared" si="15"/>
        <v>10519.596666666668</v>
      </c>
      <c r="L80" s="1"/>
      <c r="M80" s="1"/>
    </row>
    <row r="81" spans="1:13" s="2" customFormat="1" ht="15.6" hidden="1" x14ac:dyDescent="0.3">
      <c r="A81" s="77"/>
      <c r="B81" s="10"/>
      <c r="C81" s="10"/>
      <c r="D81" s="53"/>
      <c r="E81" s="38"/>
      <c r="F81" s="19"/>
      <c r="G81" s="33">
        <v>0</v>
      </c>
      <c r="H81" s="13"/>
      <c r="I81" s="33"/>
      <c r="J81" s="33">
        <f t="shared" si="14"/>
        <v>0</v>
      </c>
      <c r="K81" s="33">
        <f t="shared" si="15"/>
        <v>0</v>
      </c>
    </row>
    <row r="82" spans="1:13" s="2" customFormat="1" ht="15.75" customHeight="1" x14ac:dyDescent="0.3">
      <c r="A82" s="77"/>
      <c r="B82" s="88"/>
      <c r="C82" s="10"/>
      <c r="D82" s="53" t="s">
        <v>19</v>
      </c>
      <c r="E82" s="38">
        <v>27819.51</v>
      </c>
      <c r="F82" s="19"/>
      <c r="G82" s="33">
        <v>19494.470333333316</v>
      </c>
      <c r="H82" s="13"/>
      <c r="I82" s="33">
        <f>I19-I76</f>
        <v>10159.793333333335</v>
      </c>
      <c r="J82" s="33">
        <f>I82-E82</f>
        <v>-17659.716666666664</v>
      </c>
      <c r="K82" s="33">
        <f>I82-G82</f>
        <v>-9334.6769999999815</v>
      </c>
      <c r="L82" s="1"/>
      <c r="M82" s="1"/>
    </row>
    <row r="83" spans="1:13" ht="4.5" customHeight="1" thickBot="1" x14ac:dyDescent="0.35">
      <c r="D83" s="53"/>
      <c r="E83" s="42"/>
      <c r="F83" s="13"/>
      <c r="G83" s="36">
        <v>0</v>
      </c>
      <c r="H83" s="19"/>
      <c r="I83" s="36"/>
      <c r="J83" s="36">
        <f t="shared" si="14"/>
        <v>0</v>
      </c>
      <c r="K83" s="36">
        <f t="shared" si="15"/>
        <v>0</v>
      </c>
    </row>
    <row r="84" spans="1:13" ht="15.6" x14ac:dyDescent="0.3">
      <c r="E84" s="22"/>
      <c r="F84" s="13"/>
      <c r="G84" s="22"/>
      <c r="H84" s="22"/>
      <c r="I84" s="22"/>
      <c r="J84" s="22">
        <f t="shared" si="14"/>
        <v>0</v>
      </c>
      <c r="K84" s="22">
        <f t="shared" si="15"/>
        <v>0</v>
      </c>
    </row>
    <row r="85" spans="1:13" ht="15.6" x14ac:dyDescent="0.3">
      <c r="E85" s="22"/>
      <c r="F85" s="13"/>
      <c r="G85" s="22"/>
      <c r="H85" s="22"/>
      <c r="I85" s="22"/>
      <c r="J85" s="22">
        <f t="shared" si="14"/>
        <v>0</v>
      </c>
      <c r="K85" s="22">
        <f t="shared" si="15"/>
        <v>0</v>
      </c>
      <c r="L85" s="2"/>
      <c r="M85" s="2"/>
    </row>
    <row r="86" spans="1:13" ht="15.6" x14ac:dyDescent="0.3">
      <c r="D86" s="53" t="s">
        <v>175</v>
      </c>
      <c r="E86" s="25"/>
      <c r="F86" s="14"/>
      <c r="G86" s="29"/>
      <c r="H86" s="14"/>
      <c r="I86" s="25"/>
      <c r="J86" s="25">
        <f t="shared" si="14"/>
        <v>0</v>
      </c>
      <c r="K86" s="25">
        <f t="shared" si="15"/>
        <v>0</v>
      </c>
      <c r="L86" s="2"/>
      <c r="M86" s="2"/>
    </row>
    <row r="87" spans="1:13" ht="15.6" x14ac:dyDescent="0.3">
      <c r="D87" s="53" t="s">
        <v>4</v>
      </c>
      <c r="E87" s="25">
        <v>4090.65</v>
      </c>
      <c r="F87" s="14"/>
      <c r="G87" s="14"/>
      <c r="H87" s="14"/>
      <c r="I87" s="25">
        <f>E92</f>
        <v>4459.1499999999996</v>
      </c>
      <c r="J87" s="25">
        <f>I87-E87</f>
        <v>368.49999999999955</v>
      </c>
      <c r="K87" s="25"/>
      <c r="L87" s="2"/>
      <c r="M87" s="2"/>
    </row>
    <row r="88" spans="1:13" ht="15.6" x14ac:dyDescent="0.3">
      <c r="D88" s="53" t="s">
        <v>112</v>
      </c>
      <c r="E88" s="25"/>
      <c r="F88" s="14"/>
      <c r="G88" s="14"/>
      <c r="H88" s="14"/>
      <c r="I88" s="25"/>
      <c r="J88" s="25">
        <f t="shared" si="14"/>
        <v>0</v>
      </c>
      <c r="K88" s="25"/>
      <c r="L88" s="2"/>
      <c r="M88" s="2"/>
    </row>
    <row r="89" spans="1:13" ht="15" x14ac:dyDescent="0.25">
      <c r="D89" s="50" t="s">
        <v>210</v>
      </c>
      <c r="E89" s="25">
        <v>368.5</v>
      </c>
      <c r="F89" s="13"/>
      <c r="G89" s="13"/>
      <c r="H89" s="14"/>
      <c r="I89" s="25">
        <f>4870.55-E92</f>
        <v>411.40000000000055</v>
      </c>
      <c r="J89" s="25">
        <f>I89-E89</f>
        <v>42.900000000000546</v>
      </c>
      <c r="K89" s="25"/>
      <c r="L89" s="28"/>
      <c r="M89" s="28"/>
    </row>
    <row r="90" spans="1:13" ht="15" x14ac:dyDescent="0.25">
      <c r="D90" s="50"/>
      <c r="E90" s="25"/>
      <c r="F90" s="13"/>
      <c r="G90" s="13"/>
      <c r="H90" s="14"/>
      <c r="I90" s="25"/>
      <c r="J90" s="25">
        <f t="shared" si="14"/>
        <v>0</v>
      </c>
      <c r="K90" s="25"/>
    </row>
    <row r="91" spans="1:13" ht="15" x14ac:dyDescent="0.25">
      <c r="D91" s="50"/>
      <c r="E91" s="25"/>
      <c r="F91" s="13"/>
      <c r="G91" s="13"/>
      <c r="H91" s="14"/>
      <c r="I91" s="25"/>
      <c r="J91" s="25"/>
      <c r="K91" s="25"/>
    </row>
    <row r="92" spans="1:13" ht="16.2" thickBot="1" x14ac:dyDescent="0.35">
      <c r="D92" s="53" t="s">
        <v>19</v>
      </c>
      <c r="E92" s="23">
        <f>SUM(E87:E91)</f>
        <v>4459.1499999999996</v>
      </c>
      <c r="F92" s="13"/>
      <c r="G92" s="13"/>
      <c r="H92" s="14"/>
      <c r="I92" s="23">
        <f>SUM(I87:I91)</f>
        <v>4870.55</v>
      </c>
      <c r="J92" s="23">
        <f t="shared" ref="J92" si="16">SUM(J87:J91)</f>
        <v>411.40000000000009</v>
      </c>
      <c r="K92" s="23"/>
    </row>
    <row r="93" spans="1:13" ht="15.6" thickTop="1" x14ac:dyDescent="0.25">
      <c r="D93" s="50"/>
      <c r="E93" s="25"/>
      <c r="F93" s="13"/>
      <c r="G93" s="13"/>
      <c r="H93" s="14"/>
      <c r="I93" s="25"/>
      <c r="J93" s="25"/>
      <c r="K93" s="25"/>
    </row>
    <row r="94" spans="1:13" s="2" customFormat="1" ht="15.6" x14ac:dyDescent="0.3">
      <c r="A94" s="88"/>
      <c r="B94" s="10"/>
      <c r="C94" s="10"/>
      <c r="D94" s="53" t="s">
        <v>231</v>
      </c>
      <c r="E94" s="22">
        <f>E92+E82</f>
        <v>32278.659999999996</v>
      </c>
      <c r="F94" s="19"/>
      <c r="G94" s="19"/>
      <c r="H94" s="125"/>
      <c r="I94" s="22">
        <f>I82+I92</f>
        <v>15030.343333333334</v>
      </c>
      <c r="J94" s="22"/>
      <c r="K94" s="22"/>
    </row>
    <row r="95" spans="1:13" ht="15.6" x14ac:dyDescent="0.3">
      <c r="D95" s="55"/>
      <c r="E95" s="25"/>
      <c r="F95" s="14"/>
      <c r="G95" s="14"/>
      <c r="H95" s="14"/>
      <c r="I95" s="14"/>
      <c r="J95" s="22"/>
      <c r="K95" s="22"/>
    </row>
    <row r="96" spans="1:13" s="118" customFormat="1" ht="18" x14ac:dyDescent="0.35">
      <c r="A96" s="114"/>
      <c r="B96" s="115"/>
      <c r="C96" s="115"/>
      <c r="D96" s="116" t="s">
        <v>239</v>
      </c>
      <c r="E96" s="117"/>
      <c r="F96" s="123"/>
      <c r="G96" s="123"/>
      <c r="H96" s="123"/>
      <c r="I96" s="123"/>
      <c r="J96" s="119"/>
      <c r="K96" s="119"/>
    </row>
    <row r="97" spans="1:11" s="116" customFormat="1" ht="18" x14ac:dyDescent="0.35">
      <c r="A97" s="120"/>
      <c r="B97" s="121"/>
      <c r="C97" s="121"/>
      <c r="D97" s="116" t="s">
        <v>232</v>
      </c>
      <c r="E97" s="122">
        <v>30895.701666666668</v>
      </c>
      <c r="F97" s="122"/>
      <c r="G97" s="122"/>
      <c r="H97" s="122"/>
      <c r="I97" s="122">
        <f>I18+I87</f>
        <v>32278.659999999996</v>
      </c>
      <c r="J97" s="119"/>
      <c r="K97" s="119"/>
    </row>
    <row r="98" spans="1:11" s="118" customFormat="1" ht="18" x14ac:dyDescent="0.35">
      <c r="A98" s="114"/>
      <c r="B98" s="115"/>
      <c r="C98" s="115"/>
      <c r="D98" s="118" t="s">
        <v>2</v>
      </c>
      <c r="E98" s="123">
        <v>35117</v>
      </c>
      <c r="F98" s="123"/>
      <c r="G98" s="123"/>
      <c r="H98" s="123"/>
      <c r="I98" s="123">
        <f>I7</f>
        <v>47529</v>
      </c>
      <c r="J98" s="117"/>
      <c r="K98" s="117"/>
    </row>
    <row r="99" spans="1:11" s="118" customFormat="1" ht="18" x14ac:dyDescent="0.35">
      <c r="A99" s="114"/>
      <c r="B99" s="115"/>
      <c r="C99" s="115"/>
      <c r="D99" s="118" t="s">
        <v>233</v>
      </c>
      <c r="E99" s="123">
        <v>62701.75</v>
      </c>
      <c r="F99" s="123"/>
      <c r="G99" s="123"/>
      <c r="H99" s="123"/>
      <c r="I99" s="123">
        <f>SUM(I8:I16,I89)</f>
        <v>46789.11</v>
      </c>
      <c r="J99" s="123"/>
    </row>
    <row r="100" spans="1:11" s="118" customFormat="1" ht="18" x14ac:dyDescent="0.35">
      <c r="A100" s="114"/>
      <c r="B100" s="115"/>
      <c r="C100" s="115"/>
      <c r="D100" s="118" t="s">
        <v>234</v>
      </c>
      <c r="E100" s="123">
        <v>8266.6999999999989</v>
      </c>
      <c r="F100" s="123"/>
      <c r="G100" s="123"/>
      <c r="H100" s="123"/>
      <c r="I100" s="123">
        <f>I23</f>
        <v>9757.2899999999991</v>
      </c>
      <c r="J100" s="123"/>
      <c r="K100" s="123"/>
    </row>
    <row r="101" spans="1:11" s="118" customFormat="1" ht="18" x14ac:dyDescent="0.35">
      <c r="A101" s="114"/>
      <c r="B101" s="115"/>
      <c r="C101" s="115"/>
      <c r="D101" s="118" t="s">
        <v>235</v>
      </c>
      <c r="E101" s="123">
        <v>1787.1</v>
      </c>
      <c r="F101" s="123"/>
      <c r="G101" s="123"/>
      <c r="H101" s="123"/>
      <c r="I101" s="123">
        <f>I53</f>
        <v>3574.2</v>
      </c>
      <c r="J101" s="123"/>
      <c r="K101" s="124"/>
    </row>
    <row r="102" spans="1:11" s="118" customFormat="1" ht="18" x14ac:dyDescent="0.35">
      <c r="A102" s="114"/>
      <c r="B102" s="115"/>
      <c r="C102" s="115"/>
      <c r="D102" s="118" t="s">
        <v>236</v>
      </c>
      <c r="E102" s="123">
        <v>86381.55</v>
      </c>
      <c r="F102" s="123"/>
      <c r="G102" s="123"/>
      <c r="H102" s="123"/>
      <c r="I102" s="123">
        <f>SUM(I26:I34,I38:I52,I72,I74)</f>
        <v>98234.936666666661</v>
      </c>
      <c r="J102" s="123"/>
    </row>
    <row r="103" spans="1:11" s="116" customFormat="1" ht="18" x14ac:dyDescent="0.35">
      <c r="A103" s="120"/>
      <c r="B103" s="121"/>
      <c r="C103" s="121"/>
      <c r="D103" s="116" t="s">
        <v>237</v>
      </c>
      <c r="E103" s="122">
        <v>32279.101666666655</v>
      </c>
      <c r="F103" s="122"/>
      <c r="G103" s="122"/>
      <c r="H103" s="122"/>
      <c r="I103" s="122">
        <f>I97+I98+I99-I100-I101-I102</f>
        <v>15030.343333333352</v>
      </c>
      <c r="J103" s="122"/>
    </row>
    <row r="104" spans="1:11" s="118" customFormat="1" ht="18" x14ac:dyDescent="0.35">
      <c r="A104" s="114"/>
      <c r="B104" s="115"/>
      <c r="C104" s="115"/>
      <c r="E104" s="124"/>
      <c r="F104" s="124"/>
      <c r="G104" s="124"/>
      <c r="H104" s="124"/>
      <c r="I104" s="124"/>
      <c r="J104" s="124"/>
    </row>
    <row r="105" spans="1:11" s="118" customFormat="1" ht="18" x14ac:dyDescent="0.35">
      <c r="A105" s="114"/>
      <c r="B105" s="115"/>
      <c r="C105" s="115"/>
      <c r="D105" s="118" t="s">
        <v>238</v>
      </c>
      <c r="E105" s="124">
        <v>0</v>
      </c>
      <c r="F105" s="124"/>
      <c r="G105" s="124"/>
      <c r="H105" s="124"/>
      <c r="I105" s="124">
        <f>I94-I103</f>
        <v>-1.8189894035458565E-11</v>
      </c>
      <c r="J105" s="124"/>
    </row>
    <row r="106" spans="1:11" s="118" customFormat="1" ht="18" x14ac:dyDescent="0.35">
      <c r="A106" s="114"/>
      <c r="B106" s="115"/>
      <c r="C106" s="115"/>
      <c r="E106" s="123"/>
      <c r="I106" s="123"/>
    </row>
    <row r="107" spans="1:11" ht="13.2" x14ac:dyDescent="0.25">
      <c r="D107" s="97"/>
      <c r="E107" s="98"/>
      <c r="I107" s="98"/>
    </row>
    <row r="108" spans="1:11" ht="13.2" x14ac:dyDescent="0.25">
      <c r="D108" s="97"/>
      <c r="E108" s="98"/>
      <c r="I108" s="98"/>
    </row>
    <row r="109" spans="1:11" ht="13.2" x14ac:dyDescent="0.25">
      <c r="D109" s="97"/>
      <c r="E109" s="98"/>
      <c r="I109" s="98"/>
    </row>
    <row r="110" spans="1:11" ht="13.2" x14ac:dyDescent="0.25">
      <c r="D110" s="97"/>
      <c r="E110" s="98"/>
      <c r="I110" s="98"/>
    </row>
    <row r="114" ht="6" customHeight="1" x14ac:dyDescent="0.2"/>
    <row r="115" ht="6" customHeight="1" x14ac:dyDescent="0.2"/>
    <row r="116" ht="6" customHeight="1" x14ac:dyDescent="0.2"/>
  </sheetData>
  <mergeCells count="1">
    <mergeCell ref="G3:J3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97" fitToWidth="0" fitToHeight="0" orientation="portrait" verticalDpi="597" r:id="rId1"/>
  <headerFooter alignWithMargins="0"/>
  <rowBreaks count="3" manualBreakCount="3">
    <brk id="36" max="16383" man="1"/>
    <brk id="83" max="16383" man="1"/>
    <brk id="1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showZeros="0" workbookViewId="0">
      <selection activeCell="D36" sqref="D36"/>
    </sheetView>
  </sheetViews>
  <sheetFormatPr defaultColWidth="9.109375" defaultRowHeight="15.6" x14ac:dyDescent="0.25"/>
  <cols>
    <col min="1" max="1" width="24.109375" style="99" bestFit="1" customWidth="1"/>
    <col min="2" max="2" width="34.5546875" style="82" customWidth="1"/>
    <col min="3" max="3" width="10.109375" style="96" bestFit="1" customWidth="1"/>
    <col min="4" max="4" width="72.109375" style="82" customWidth="1"/>
    <col min="5" max="5" width="72.109375" style="82" hidden="1" customWidth="1"/>
    <col min="6" max="16384" width="9.109375" style="80"/>
  </cols>
  <sheetData>
    <row r="1" spans="1:5" ht="17.399999999999999" x14ac:dyDescent="0.25">
      <c r="A1" s="100" t="str">
        <f>'FINAL ACCOUNTS 2016-17'!D1</f>
        <v>YARMOUTH TOWN COUNCIL</v>
      </c>
      <c r="B1" s="101"/>
      <c r="C1" s="95"/>
      <c r="D1" s="79" t="str">
        <f>CONCATENATE('FINAL ACCOUNTS 2016-17'!G1,":  MAJOR VARIANCES")</f>
        <v>FINAL ACCOUNTS 2016-17:  MAJOR VARIANCES</v>
      </c>
      <c r="E1" s="79">
        <f>'FINAL ACCOUNTS 2016-17'!H1</f>
        <v>0</v>
      </c>
    </row>
    <row r="2" spans="1:5" ht="8.25" customHeight="1" thickBot="1" x14ac:dyDescent="0.3">
      <c r="B2" s="79"/>
      <c r="C2" s="95"/>
      <c r="D2" s="79"/>
      <c r="E2" s="79"/>
    </row>
    <row r="3" spans="1:5" ht="18" thickBot="1" x14ac:dyDescent="0.3">
      <c r="B3" s="81" t="s">
        <v>211</v>
      </c>
      <c r="C3" s="95"/>
      <c r="D3" s="92" t="s">
        <v>253</v>
      </c>
      <c r="E3" s="92" t="s">
        <v>216</v>
      </c>
    </row>
    <row r="4" spans="1:5" ht="6.75" customHeight="1" x14ac:dyDescent="0.25"/>
    <row r="5" spans="1:5" ht="31.2" x14ac:dyDescent="0.25">
      <c r="A5" s="99" t="s">
        <v>240</v>
      </c>
      <c r="B5" s="82" t="str">
        <f>'FINAL ACCOUNTS 2016-17'!D7</f>
        <v>Precept</v>
      </c>
      <c r="C5" s="96">
        <f>'FINAL ACCOUNTS 2016-17'!J7</f>
        <v>12412</v>
      </c>
      <c r="D5" s="82" t="str">
        <f>'FINAL ACCOUNTS 2016-17'!L7</f>
        <v>Additional precept re IWC discretionary services and reduction in LCTS from Government (£749)</v>
      </c>
      <c r="E5" s="82" t="str">
        <f>'FINAL ACCOUNTS 2016-17'!M7</f>
        <v>Reduction in LCTS from Government</v>
      </c>
    </row>
    <row r="6" spans="1:5" hidden="1" x14ac:dyDescent="0.25">
      <c r="B6" s="82" t="str">
        <f>'FINAL ACCOUNTS 2016-17'!D8</f>
        <v>Localised Council Tax Support grant</v>
      </c>
      <c r="C6" s="96">
        <f>'FINAL ACCOUNTS 2016-17'!J8</f>
        <v>-1061</v>
      </c>
      <c r="D6" s="82" t="str">
        <f>'FINAL ACCOUNTS 2016-17'!L8</f>
        <v>Reduction in LCTS from Government</v>
      </c>
      <c r="E6" s="82" t="str">
        <f>'FINAL ACCOUNTS 2016-17'!M8</f>
        <v>Reduction in LCTS from Government</v>
      </c>
    </row>
    <row r="7" spans="1:5" hidden="1" x14ac:dyDescent="0.25">
      <c r="B7" s="82" t="str">
        <f>'FINAL ACCOUNTS 2016-17'!D13</f>
        <v>Bank Interest</v>
      </c>
      <c r="C7" s="96">
        <f>'FINAL ACCOUNTS 2016-17'!J13</f>
        <v>-18.200000000000003</v>
      </c>
      <c r="D7" s="82">
        <f>'FINAL ACCOUNTS 2016-17'!L13</f>
        <v>0</v>
      </c>
      <c r="E7" s="82">
        <f>'FINAL ACCOUNTS 2016-17'!M13</f>
        <v>0</v>
      </c>
    </row>
    <row r="8" spans="1:5" hidden="1" x14ac:dyDescent="0.25">
      <c r="B8" s="82" t="str">
        <f>'FINAL ACCOUNTS 2016-17'!D14</f>
        <v>Yarmouth and Calbourne FC Rental</v>
      </c>
      <c r="C8" s="96">
        <f>'FINAL ACCOUNTS 2016-17'!J14</f>
        <v>0</v>
      </c>
      <c r="D8" s="82">
        <f>'FINAL ACCOUNTS 2016-17'!L14</f>
        <v>0</v>
      </c>
      <c r="E8" s="82">
        <f>'FINAL ACCOUNTS 2016-17'!M14</f>
        <v>0</v>
      </c>
    </row>
    <row r="9" spans="1:5" ht="31.5" customHeight="1" x14ac:dyDescent="0.25">
      <c r="A9" s="99" t="s">
        <v>241</v>
      </c>
      <c r="B9" s="82" t="str">
        <f>CONCATENATE('FINAL ACCOUNTS 2016-17'!D16," and ",'FINAL ACCOUNTS 2016-17'!D89)</f>
        <v>VAT Refund and Sale of books</v>
      </c>
      <c r="C9" s="96">
        <f>'FINAL ACCOUNTS 2016-17'!J16+'FINAL ACCOUNTS 2016-17'!J15+'FINAL ACCOUNTS 2016-17'!J89</f>
        <v>-60927.119999999995</v>
      </c>
      <c r="D9" s="82" t="str">
        <f>CONCATENATE('FINAL ACCOUNTS 2016-17'!L16," and ",'FINAL ACCOUNTS 2016-17'!L89)</f>
        <v xml:space="preserve">Late payment of VAT by HMRC - not received until April and </v>
      </c>
      <c r="E9" s="82" t="str">
        <f>'FINAL ACCOUNTS 2016-17'!M16</f>
        <v>Late payment of VAT by HMRC - not received until April</v>
      </c>
    </row>
    <row r="10" spans="1:5" hidden="1" x14ac:dyDescent="0.25">
      <c r="B10" s="82" t="str">
        <f>'FINAL ACCOUNTS 2016-17'!D17</f>
        <v>TOTAL INCOME</v>
      </c>
      <c r="C10" s="96">
        <f>'FINAL ACCOUNTS 2016-17'!J17</f>
        <v>-3543.0400000000081</v>
      </c>
      <c r="D10" s="82">
        <f>'FINAL ACCOUNTS 2016-17'!L17</f>
        <v>0</v>
      </c>
      <c r="E10" s="82">
        <f>'FINAL ACCOUNTS 2016-17'!M17</f>
        <v>0</v>
      </c>
    </row>
    <row r="11" spans="1:5" hidden="1" x14ac:dyDescent="0.25">
      <c r="B11" s="82" t="str">
        <f>'FINAL ACCOUNTS 2016-17'!D18</f>
        <v>Opening Balance</v>
      </c>
      <c r="C11" s="96">
        <f>'FINAL ACCOUNTS 2016-17'!J18</f>
        <v>1014.2083333333321</v>
      </c>
      <c r="D11" s="82">
        <f>'FINAL ACCOUNTS 2016-17'!L18</f>
        <v>0</v>
      </c>
      <c r="E11" s="82">
        <f>'FINAL ACCOUNTS 2016-17'!M18</f>
        <v>0</v>
      </c>
    </row>
    <row r="12" spans="1:5" hidden="1" x14ac:dyDescent="0.25">
      <c r="B12" s="82" t="str">
        <f>'FINAL ACCOUNTS 2016-17'!D19</f>
        <v>Total Resources Available</v>
      </c>
      <c r="C12" s="96">
        <f>'FINAL ACCOUNTS 2016-17'!J19</f>
        <v>-2528.8316666666797</v>
      </c>
      <c r="D12" s="82">
        <f>'FINAL ACCOUNTS 2016-17'!L19</f>
        <v>0</v>
      </c>
      <c r="E12" s="82">
        <f>'FINAL ACCOUNTS 2016-17'!M19</f>
        <v>0</v>
      </c>
    </row>
    <row r="13" spans="1:5" x14ac:dyDescent="0.25">
      <c r="B13" s="82">
        <f>'FINAL ACCOUNTS 2016-17'!D20</f>
        <v>0</v>
      </c>
      <c r="C13" s="96">
        <f>'FINAL ACCOUNTS 2016-17'!J20</f>
        <v>0</v>
      </c>
      <c r="D13" s="82">
        <f>'FINAL ACCOUNTS 2016-17'!L20</f>
        <v>0</v>
      </c>
      <c r="E13" s="82">
        <f>'FINAL ACCOUNTS 2016-17'!M20</f>
        <v>0</v>
      </c>
    </row>
    <row r="14" spans="1:5" hidden="1" x14ac:dyDescent="0.25">
      <c r="B14" s="82" t="str">
        <f>'FINAL ACCOUNTS 2016-17'!D21</f>
        <v>EXPENDITURE</v>
      </c>
      <c r="C14" s="96">
        <f>'FINAL ACCOUNTS 2016-17'!J21</f>
        <v>0</v>
      </c>
      <c r="D14" s="82">
        <f>'FINAL ACCOUNTS 2016-17'!L21</f>
        <v>0</v>
      </c>
      <c r="E14" s="82">
        <f>'FINAL ACCOUNTS 2016-17'!M21</f>
        <v>0</v>
      </c>
    </row>
    <row r="15" spans="1:5" hidden="1" x14ac:dyDescent="0.25">
      <c r="B15" s="82" t="str">
        <f>'FINAL ACCOUNTS 2016-17'!D22</f>
        <v xml:space="preserve">Administration </v>
      </c>
      <c r="C15" s="96">
        <f>'FINAL ACCOUNTS 2016-17'!J22</f>
        <v>0</v>
      </c>
      <c r="D15" s="82">
        <f>'FINAL ACCOUNTS 2016-17'!L22</f>
        <v>0</v>
      </c>
      <c r="E15" s="82">
        <f>'FINAL ACCOUNTS 2016-17'!M22</f>
        <v>0</v>
      </c>
    </row>
    <row r="16" spans="1:5" x14ac:dyDescent="0.25">
      <c r="A16" s="99" t="s">
        <v>242</v>
      </c>
      <c r="B16" s="82" t="str">
        <f>'FINAL ACCOUNTS 2016-17'!D23</f>
        <v xml:space="preserve">Salary actual (728 hours a year) </v>
      </c>
      <c r="C16" s="96">
        <f>'FINAL ACCOUNTS 2016-17'!J23</f>
        <v>-1490.5900000000001</v>
      </c>
      <c r="D16" s="82" t="str">
        <f>'FINAL ACCOUNTS 2016-17'!L23</f>
        <v>Increase in salary grade and hours for Town Clerk</v>
      </c>
      <c r="E16" s="82">
        <f>'FINAL ACCOUNTS 2016-17'!M23</f>
        <v>0</v>
      </c>
    </row>
    <row r="17" spans="1:5" hidden="1" x14ac:dyDescent="0.25">
      <c r="B17" s="82" t="str">
        <f>'FINAL ACCOUNTS 2016-17'!D24</f>
        <v>Locum cover for holiday</v>
      </c>
      <c r="C17" s="96">
        <f>'FINAL ACCOUNTS 2016-17'!J24</f>
        <v>0</v>
      </c>
      <c r="D17" s="82">
        <f>'FINAL ACCOUNTS 2016-17'!L24</f>
        <v>0</v>
      </c>
      <c r="E17" s="82">
        <f>'FINAL ACCOUNTS 2016-17'!M24</f>
        <v>0</v>
      </c>
    </row>
    <row r="18" spans="1:5" hidden="1" x14ac:dyDescent="0.25">
      <c r="B18" s="82" t="str">
        <f>'FINAL ACCOUNTS 2016-17'!D25</f>
        <v>Travel expenses</v>
      </c>
      <c r="C18" s="96">
        <f>'FINAL ACCOUNTS 2016-17'!J25</f>
        <v>0</v>
      </c>
      <c r="D18" s="82">
        <f>'FINAL ACCOUNTS 2016-17'!L25</f>
        <v>0</v>
      </c>
      <c r="E18" s="82">
        <f>'FINAL ACCOUNTS 2016-17'!M25</f>
        <v>0</v>
      </c>
    </row>
    <row r="19" spans="1:5" hidden="1" x14ac:dyDescent="0.25">
      <c r="B19" s="82" t="str">
        <f>'FINAL ACCOUNTS 2016-17'!D26</f>
        <v>Clerks expenses</v>
      </c>
      <c r="C19" s="96">
        <f>'FINAL ACCOUNTS 2016-17'!J26</f>
        <v>51.449999999999989</v>
      </c>
      <c r="D19" s="82">
        <f>'FINAL ACCOUNTS 2016-17'!L26</f>
        <v>0</v>
      </c>
      <c r="E19" s="82">
        <f>'FINAL ACCOUNTS 2016-17'!M26</f>
        <v>0</v>
      </c>
    </row>
    <row r="20" spans="1:5" hidden="1" x14ac:dyDescent="0.25">
      <c r="B20" s="82" t="str">
        <f>'FINAL ACCOUNTS 2016-17'!D27</f>
        <v>Clerk's Training</v>
      </c>
      <c r="C20" s="96">
        <f>'FINAL ACCOUNTS 2016-17'!J27</f>
        <v>10</v>
      </c>
      <c r="D20" s="82">
        <f>'FINAL ACCOUNTS 2016-17'!L27</f>
        <v>0</v>
      </c>
      <c r="E20" s="82">
        <f>'FINAL ACCOUNTS 2016-17'!M27</f>
        <v>0</v>
      </c>
    </row>
    <row r="21" spans="1:5" hidden="1" x14ac:dyDescent="0.25">
      <c r="B21" s="82" t="str">
        <f>'FINAL ACCOUNTS 2016-17'!D28</f>
        <v>Payroll Administration</v>
      </c>
      <c r="C21" s="96">
        <f>'FINAL ACCOUNTS 2016-17'!J28</f>
        <v>-18</v>
      </c>
      <c r="D21" s="82">
        <f>'FINAL ACCOUNTS 2016-17'!L28</f>
        <v>0</v>
      </c>
      <c r="E21" s="82">
        <f>'FINAL ACCOUNTS 2016-17'!M28</f>
        <v>0</v>
      </c>
    </row>
    <row r="23" spans="1:5" ht="31.2" x14ac:dyDescent="0.25">
      <c r="A23" s="99" t="s">
        <v>243</v>
      </c>
      <c r="B23" s="82" t="str">
        <f>'FINAL ACCOUNTS 2016-17'!D53</f>
        <v>Loan charges</v>
      </c>
      <c r="C23" s="96">
        <f>'FINAL ACCOUNTS 2016-17'!J53</f>
        <v>-1787.1</v>
      </c>
      <c r="D23" s="82" t="str">
        <f>'FINAL ACCOUNTS 2016-17'!L53</f>
        <v>6 months loan costs only in 2015/16</v>
      </c>
      <c r="E23" s="82">
        <f>'FINAL ACCOUNTS 2016-17'!M53</f>
        <v>0</v>
      </c>
    </row>
    <row r="25" spans="1:5" x14ac:dyDescent="0.25">
      <c r="A25" s="99" t="s">
        <v>244</v>
      </c>
      <c r="B25" s="82" t="str">
        <f>'FINAL ACCOUNTS 2016-17'!D29</f>
        <v>Telephone, Internet</v>
      </c>
      <c r="C25" s="96">
        <f>'FINAL ACCOUNTS 2016-17'!J29</f>
        <v>155.38333333333335</v>
      </c>
      <c r="D25" s="82" t="str">
        <f>'FINAL ACCOUNTS 2016-17'!L29</f>
        <v>No council office maintained 2016/17</v>
      </c>
      <c r="E25" s="82">
        <f>'FINAL ACCOUNTS 2016-17'!M29</f>
        <v>0</v>
      </c>
    </row>
    <row r="26" spans="1:5" hidden="1" x14ac:dyDescent="0.25">
      <c r="B26" s="82" t="str">
        <f>'FINAL ACCOUNTS 2016-17'!D30</f>
        <v>Printing &amp; Stationery</v>
      </c>
      <c r="C26" s="96">
        <f>'FINAL ACCOUNTS 2016-17'!J30</f>
        <v>81.289999999999964</v>
      </c>
      <c r="D26" s="82">
        <f>'FINAL ACCOUNTS 2016-17'!L30</f>
        <v>0</v>
      </c>
      <c r="E26" s="82">
        <f>'FINAL ACCOUNTS 2016-17'!M30</f>
        <v>0</v>
      </c>
    </row>
    <row r="27" spans="1:5" x14ac:dyDescent="0.25">
      <c r="B27" s="82" t="str">
        <f>'FINAL ACCOUNTS 2016-17'!D31</f>
        <v>Office equipment</v>
      </c>
      <c r="C27" s="96">
        <f>'FINAL ACCOUNTS 2016-17'!J31</f>
        <v>606.47</v>
      </c>
      <c r="D27" s="82" t="str">
        <f>'FINAL ACCOUNTS 2016-17'!L31</f>
        <v>New computer puchased 2015/16</v>
      </c>
      <c r="E27" s="82">
        <f>'FINAL ACCOUNTS 2016-17'!M31</f>
        <v>0</v>
      </c>
    </row>
    <row r="28" spans="1:5" ht="21.75" hidden="1" customHeight="1" x14ac:dyDescent="0.25">
      <c r="B28" s="82" t="str">
        <f>'FINAL ACCOUNTS 2016-17'!D32</f>
        <v xml:space="preserve">Office and Other Rental </v>
      </c>
      <c r="C28" s="96">
        <f>'FINAL ACCOUNTS 2016-17'!J32</f>
        <v>190.11999999999989</v>
      </c>
      <c r="D28" s="82" t="str">
        <f>'FINAL ACCOUNTS 2016-17'!L32</f>
        <v>Delayed payment 1 quasrter rental Recreation Ground</v>
      </c>
      <c r="E28" s="82">
        <f>'FINAL ACCOUNTS 2016-17'!M32</f>
        <v>0</v>
      </c>
    </row>
    <row r="29" spans="1:5" x14ac:dyDescent="0.25">
      <c r="B29" s="82" t="str">
        <f>'FINAL ACCOUNTS 2016-17'!D33</f>
        <v>Postage</v>
      </c>
      <c r="C29" s="96">
        <f>'FINAL ACCOUNTS 2016-17'!J33</f>
        <v>-32.06</v>
      </c>
      <c r="D29" s="82">
        <f>'FINAL ACCOUNTS 2016-17'!L33</f>
        <v>0</v>
      </c>
      <c r="E29" s="82">
        <f>'FINAL ACCOUNTS 2016-17'!M33</f>
        <v>0</v>
      </c>
    </row>
    <row r="30" spans="1:5" x14ac:dyDescent="0.25">
      <c r="B30" s="82" t="str">
        <f>'FINAL ACCOUNTS 2016-17'!D34</f>
        <v>Bank charges</v>
      </c>
      <c r="C30" s="96">
        <f>'FINAL ACCOUNTS 2016-17'!J34</f>
        <v>55</v>
      </c>
      <c r="D30" s="82" t="str">
        <f>'FINAL ACCOUNTS 2016-17'!L34</f>
        <v>No bank charges incurred 2016/17</v>
      </c>
      <c r="E30" s="82">
        <f>'FINAL ACCOUNTS 2016-17'!M34</f>
        <v>0</v>
      </c>
    </row>
    <row r="31" spans="1:5" hidden="1" x14ac:dyDescent="0.25">
      <c r="B31" s="82" t="str">
        <f>'FINAL ACCOUNTS 2016-17'!D37</f>
        <v>General Council</v>
      </c>
      <c r="C31" s="96">
        <f>'FINAL ACCOUNTS 2016-17'!J37</f>
        <v>0</v>
      </c>
      <c r="D31" s="82">
        <f>'FINAL ACCOUNTS 2016-17'!L37</f>
        <v>0</v>
      </c>
      <c r="E31" s="82">
        <f>'FINAL ACCOUNTS 2016-17'!M37</f>
        <v>0</v>
      </c>
    </row>
    <row r="32" spans="1:5" hidden="1" x14ac:dyDescent="0.25">
      <c r="B32" s="82" t="str">
        <f>'FINAL ACCOUNTS 2016-17'!D38</f>
        <v>Insurance</v>
      </c>
      <c r="C32" s="96">
        <f>'FINAL ACCOUNTS 2016-17'!J38</f>
        <v>-19.25</v>
      </c>
      <c r="D32" s="82">
        <f>'FINAL ACCOUNTS 2016-17'!L38</f>
        <v>0</v>
      </c>
      <c r="E32" s="82">
        <f>'FINAL ACCOUNTS 2016-17'!M38</f>
        <v>0</v>
      </c>
    </row>
    <row r="33" spans="2:5" hidden="1" x14ac:dyDescent="0.25">
      <c r="B33" s="82" t="str">
        <f>'FINAL ACCOUNTS 2016-17'!D39</f>
        <v>Audit Fee</v>
      </c>
      <c r="C33" s="96">
        <f>'FINAL ACCOUNTS 2016-17'!J39</f>
        <v>-135</v>
      </c>
      <c r="D33" s="82" t="str">
        <f>'FINAL ACCOUNTS 2016-17'!L39</f>
        <v>Increased audit fees BDO</v>
      </c>
      <c r="E33" s="82">
        <f>'FINAL ACCOUNTS 2016-17'!M39</f>
        <v>0</v>
      </c>
    </row>
    <row r="34" spans="2:5" x14ac:dyDescent="0.25">
      <c r="B34" s="82" t="str">
        <f>'FINAL ACCOUNTS 2016-17'!D40</f>
        <v>Subscriptions</v>
      </c>
      <c r="C34" s="96">
        <f>'FINAL ACCOUNTS 2016-17'!J40</f>
        <v>-61.03000000000003</v>
      </c>
      <c r="D34" s="82">
        <f>'FINAL ACCOUNTS 2016-17'!L40</f>
        <v>0</v>
      </c>
      <c r="E34" s="82">
        <f>'FINAL ACCOUNTS 2016-17'!M40</f>
        <v>0</v>
      </c>
    </row>
    <row r="35" spans="2:5" ht="31.2" x14ac:dyDescent="0.25">
      <c r="B35" s="82" t="str">
        <f>'FINAL ACCOUNTS 2016-17'!D41</f>
        <v>Grants</v>
      </c>
      <c r="C35" s="96">
        <f>'FINAL ACCOUNTS 2016-17'!J41</f>
        <v>60804</v>
      </c>
      <c r="D35" s="82" t="str">
        <f>'FINAL ACCOUNTS 2016-17'!L41</f>
        <v>Grant to CHOYD 2015/16 (£60K), and lower level of grants applications 2016/17, offset by Town Hall hire moved to Grants</v>
      </c>
      <c r="E35" s="82">
        <f>'FINAL ACCOUNTS 2016-17'!M41</f>
        <v>0</v>
      </c>
    </row>
    <row r="36" spans="2:5" x14ac:dyDescent="0.25">
      <c r="B36" s="82" t="str">
        <f>'FINAL ACCOUNTS 2016-17'!D42</f>
        <v xml:space="preserve">Publicity </v>
      </c>
      <c r="C36" s="96">
        <f>'FINAL ACCOUNTS 2016-17'!J42</f>
        <v>-6.2800000000000011</v>
      </c>
      <c r="D36" s="82">
        <f>'FINAL ACCOUNTS 2016-17'!L42</f>
        <v>0</v>
      </c>
      <c r="E36" s="82">
        <f>'FINAL ACCOUNTS 2016-17'!M42</f>
        <v>0</v>
      </c>
    </row>
    <row r="37" spans="2:5" x14ac:dyDescent="0.25">
      <c r="B37" s="82" t="str">
        <f>'FINAL ACCOUNTS 2016-17'!D43</f>
        <v>Advertising</v>
      </c>
      <c r="C37" s="96">
        <f>'FINAL ACCOUNTS 2016-17'!J43</f>
        <v>70</v>
      </c>
      <c r="D37" s="82" t="str">
        <f>'FINAL ACCOUNTS 2016-17'!L43</f>
        <v>No advertising undertaken 2016/17</v>
      </c>
      <c r="E37" s="82">
        <f>'FINAL ACCOUNTS 2016-17'!M43</f>
        <v>0</v>
      </c>
    </row>
    <row r="38" spans="2:5" x14ac:dyDescent="0.25">
      <c r="B38" s="82" t="str">
        <f>'FINAL ACCOUNTS 2016-17'!D44</f>
        <v>Hire of premises</v>
      </c>
      <c r="C38" s="96">
        <f>'FINAL ACCOUNTS 2016-17'!J44</f>
        <v>190.00000000000006</v>
      </c>
      <c r="D38" s="82" t="str">
        <f>'FINAL ACCOUNTS 2016-17'!L44</f>
        <v>Hire of Town Hall moved to Grants</v>
      </c>
      <c r="E38" s="82">
        <f>'FINAL ACCOUNTS 2016-17'!M44</f>
        <v>0</v>
      </c>
    </row>
    <row r="39" spans="2:5" x14ac:dyDescent="0.25">
      <c r="B39" s="82" t="str">
        <f>'FINAL ACCOUNTS 2016-17'!D45</f>
        <v>Legal/professional fees</v>
      </c>
      <c r="C39" s="96">
        <f>'FINAL ACCOUNTS 2016-17'!J45</f>
        <v>0</v>
      </c>
      <c r="D39" s="82">
        <f>'FINAL ACCOUNTS 2016-17'!L45</f>
        <v>0</v>
      </c>
      <c r="E39" s="82">
        <f>'FINAL ACCOUNTS 2016-17'!M45</f>
        <v>0</v>
      </c>
    </row>
    <row r="40" spans="2:5" x14ac:dyDescent="0.25">
      <c r="B40" s="82" t="str">
        <f>'FINAL ACCOUNTS 2016-17'!D46</f>
        <v>Web-based facilities</v>
      </c>
      <c r="C40" s="96">
        <f>'FINAL ACCOUNTS 2016-17'!J46</f>
        <v>13.589999999999989</v>
      </c>
      <c r="D40" s="82">
        <f>'FINAL ACCOUNTS 2016-17'!L46</f>
        <v>0</v>
      </c>
      <c r="E40" s="82">
        <f>'FINAL ACCOUNTS 2016-17'!M46</f>
        <v>0</v>
      </c>
    </row>
    <row r="41" spans="2:5" x14ac:dyDescent="0.25">
      <c r="B41" s="82" t="str">
        <f>'FINAL ACCOUNTS 2016-17'!D47</f>
        <v>Members' Training</v>
      </c>
      <c r="C41" s="96">
        <f>'FINAL ACCOUNTS 2016-17'!J47</f>
        <v>0</v>
      </c>
      <c r="D41" s="82">
        <f>'FINAL ACCOUNTS 2016-17'!L47</f>
        <v>0</v>
      </c>
      <c r="E41" s="82">
        <f>'FINAL ACCOUNTS 2016-17'!M47</f>
        <v>0</v>
      </c>
    </row>
    <row r="42" spans="2:5" hidden="1" x14ac:dyDescent="0.25">
      <c r="B42" s="82" t="str">
        <f>'FINAL ACCOUNTS 2016-17'!D48</f>
        <v>Mayor's Allowance</v>
      </c>
      <c r="C42" s="96">
        <f>'FINAL ACCOUNTS 2016-17'!J48</f>
        <v>-275.90999999999997</v>
      </c>
      <c r="D42" s="82" t="str">
        <f>'FINAL ACCOUNTS 2016-17'!L48</f>
        <v>Queen's birthday celebration 2016/17</v>
      </c>
      <c r="E42" s="82">
        <f>'FINAL ACCOUNTS 2016-17'!M48</f>
        <v>0</v>
      </c>
    </row>
    <row r="43" spans="2:5" x14ac:dyDescent="0.25">
      <c r="B43" s="82" t="str">
        <f>'FINAL ACCOUNTS 2016-17'!D49</f>
        <v>Mayor's Award</v>
      </c>
      <c r="C43" s="96">
        <f>'FINAL ACCOUNTS 2016-17'!J49</f>
        <v>0</v>
      </c>
      <c r="D43" s="82">
        <f>'FINAL ACCOUNTS 2016-17'!L49</f>
        <v>0</v>
      </c>
      <c r="E43" s="82">
        <f>'FINAL ACCOUNTS 2016-17'!M49</f>
        <v>0</v>
      </c>
    </row>
    <row r="44" spans="2:5" x14ac:dyDescent="0.25">
      <c r="B44" s="82" t="str">
        <f>'FINAL ACCOUNTS 2016-17'!D50</f>
        <v>Flags</v>
      </c>
      <c r="C44" s="96">
        <f>'FINAL ACCOUNTS 2016-17'!J50</f>
        <v>-286.86</v>
      </c>
      <c r="D44" s="82" t="str">
        <f>'FINAL ACCOUNTS 2016-17'!L50</f>
        <v>High level of flag replacements 2016/17</v>
      </c>
      <c r="E44" s="82">
        <f>'FINAL ACCOUNTS 2016-17'!M50</f>
        <v>0</v>
      </c>
    </row>
    <row r="45" spans="2:5" x14ac:dyDescent="0.25">
      <c r="B45" s="82" t="str">
        <f>'FINAL ACCOUNTS 2016-17'!D51</f>
        <v>Wreaths/Christmas Tree</v>
      </c>
      <c r="C45" s="96">
        <f>'FINAL ACCOUNTS 2016-17'!J51</f>
        <v>200</v>
      </c>
      <c r="D45" s="82" t="str">
        <f>'FINAL ACCOUNTS 2016-17'!L51</f>
        <v>No grant for Christmas Tree applied for 2016/17</v>
      </c>
      <c r="E45" s="82">
        <f>'FINAL ACCOUNTS 2016-17'!M51</f>
        <v>0</v>
      </c>
    </row>
    <row r="46" spans="2:5" x14ac:dyDescent="0.25">
      <c r="B46" s="82" t="str">
        <f>'FINAL ACCOUNTS 2016-17'!D52</f>
        <v>Other projects</v>
      </c>
      <c r="C46" s="96">
        <f>'FINAL ACCOUNTS 2016-17'!J52</f>
        <v>50</v>
      </c>
      <c r="D46" s="82" t="str">
        <f>'FINAL ACCOUNTS 2016-17'!L52</f>
        <v>No spend on projects 2016/17</v>
      </c>
      <c r="E46" s="82">
        <f>'FINAL ACCOUNTS 2016-17'!M52</f>
        <v>0</v>
      </c>
    </row>
    <row r="47" spans="2:5" hidden="1" x14ac:dyDescent="0.25">
      <c r="B47" s="82" t="str">
        <f>'FINAL ACCOUNTS 2016-17'!D54</f>
        <v>Election expenses</v>
      </c>
      <c r="C47" s="96">
        <f>'FINAL ACCOUNTS 2016-17'!J54</f>
        <v>0</v>
      </c>
      <c r="D47" s="82">
        <f>'FINAL ACCOUNTS 2016-17'!L54</f>
        <v>0</v>
      </c>
      <c r="E47" s="82">
        <f>'FINAL ACCOUNTS 2016-17'!M54</f>
        <v>0</v>
      </c>
    </row>
    <row r="48" spans="2:5" hidden="1" x14ac:dyDescent="0.25">
      <c r="B48" s="82" t="str">
        <f>'FINAL ACCOUNTS 2016-17'!D58</f>
        <v xml:space="preserve">Maintenance, Parks and Open Spaces  </v>
      </c>
      <c r="C48" s="96">
        <f>'FINAL ACCOUNTS 2016-17'!J58</f>
        <v>0</v>
      </c>
      <c r="D48" s="82">
        <f>'FINAL ACCOUNTS 2016-17'!L58</f>
        <v>0</v>
      </c>
      <c r="E48" s="82">
        <f>'FINAL ACCOUNTS 2016-17'!M58</f>
        <v>0</v>
      </c>
    </row>
    <row r="49" spans="2:5" ht="31.2" x14ac:dyDescent="0.25">
      <c r="B49" s="82" t="str">
        <f>'FINAL ACCOUNTS 2016-17'!D59</f>
        <v>Cemetery Ground Mntnce</v>
      </c>
      <c r="C49" s="96">
        <f>'FINAL ACCOUNTS 2016-17'!J59</f>
        <v>610</v>
      </c>
      <c r="D49" s="82" t="str">
        <f>'FINAL ACCOUNTS 2016-17'!L59</f>
        <v>High level of recovery maintenance 2015/16, which has saved money in 2016/17</v>
      </c>
      <c r="E49" s="82">
        <f>'FINAL ACCOUNTS 2016-17'!M59</f>
        <v>0</v>
      </c>
    </row>
    <row r="50" spans="2:5" x14ac:dyDescent="0.25">
      <c r="B50" s="82" t="str">
        <f>'FINAL ACCOUNTS 2016-17'!D60</f>
        <v xml:space="preserve">Mount Ground Maintenance </v>
      </c>
      <c r="C50" s="96">
        <f>'FINAL ACCOUNTS 2016-17'!J60</f>
        <v>122.84000000000003</v>
      </c>
      <c r="D50" s="82" t="str">
        <f>'FINAL ACCOUNTS 2016-17'!L60</f>
        <v>Lower level of grasscutting necessary 2016/17</v>
      </c>
      <c r="E50" s="82">
        <f>'FINAL ACCOUNTS 2016-17'!M60</f>
        <v>0</v>
      </c>
    </row>
    <row r="51" spans="2:5" x14ac:dyDescent="0.25">
      <c r="B51" s="82" t="str">
        <f>'FINAL ACCOUNTS 2016-17'!D61</f>
        <v>Town Green grasscutting</v>
      </c>
      <c r="C51" s="96">
        <f>'FINAL ACCOUNTS 2016-17'!J61</f>
        <v>445.42000000000007</v>
      </c>
      <c r="D51" s="82" t="str">
        <f>'FINAL ACCOUNTS 2016-17'!L61</f>
        <v>Lower level of grasscutting necessary 2016/17</v>
      </c>
      <c r="E51" s="82">
        <f>'FINAL ACCOUNTS 2016-17'!M61</f>
        <v>0</v>
      </c>
    </row>
    <row r="52" spans="2:5" x14ac:dyDescent="0.25">
      <c r="B52" s="82" t="str">
        <f>'FINAL ACCOUNTS 2016-17'!D62</f>
        <v>Town Green hedging and ditching</v>
      </c>
      <c r="C52" s="96">
        <f>'FINAL ACCOUNTS 2016-17'!J62</f>
        <v>-1110</v>
      </c>
      <c r="D52" s="82" t="str">
        <f>'FINAL ACCOUNTS 2016-17'!L62</f>
        <v>Cutting back of accumulated weed growth 2016/17</v>
      </c>
      <c r="E52" s="82">
        <f>'FINAL ACCOUNTS 2016-17'!M62</f>
        <v>0</v>
      </c>
    </row>
    <row r="53" spans="2:5" ht="31.2" x14ac:dyDescent="0.25">
      <c r="B53" s="82" t="str">
        <f>'FINAL ACCOUNTS 2016-17'!D63</f>
        <v xml:space="preserve">Discretionary Services: Green areas </v>
      </c>
      <c r="C53" s="96">
        <f>'FINAL ACCOUNTS 2016-17'!J63</f>
        <v>-921.90000000000009</v>
      </c>
      <c r="D53" s="82" t="str">
        <f>'FINAL ACCOUNTS 2016-17'!L63</f>
        <v>Recovery maintenance on public flower beds, and hedge trimming outside Community Hall</v>
      </c>
      <c r="E53" s="82">
        <f>'FINAL ACCOUNTS 2016-17'!M63</f>
        <v>0</v>
      </c>
    </row>
    <row r="54" spans="2:5" ht="31.2" hidden="1" x14ac:dyDescent="0.25">
      <c r="B54" s="82" t="str">
        <f>'FINAL ACCOUNTS 2016-17'!D64</f>
        <v>Seats/Shelters/litter Bins/Signs/Flagpoles</v>
      </c>
      <c r="C54" s="96">
        <f>'FINAL ACCOUNTS 2016-17'!J64</f>
        <v>-3031.6200000000003</v>
      </c>
      <c r="D54" s="82" t="str">
        <f>'FINAL ACCOUNTS 2016-17'!L64</f>
        <v>Recovery maintenance 2016/17 due to deterioration in street furniture caused by poor maintenance in earlier years</v>
      </c>
      <c r="E54" s="82">
        <f>'FINAL ACCOUNTS 2016-17'!M64</f>
        <v>0</v>
      </c>
    </row>
    <row r="55" spans="2:5" ht="31.2" x14ac:dyDescent="0.25">
      <c r="B55" s="82" t="str">
        <f>'FINAL ACCOUNTS 2016-17'!D65</f>
        <v>Playground repairs &amp; mntnce</v>
      </c>
      <c r="C55" s="96">
        <f>'FINAL ACCOUNTS 2016-17'!J65</f>
        <v>-45327.600000000006</v>
      </c>
      <c r="D55" s="82" t="str">
        <f>'FINAL ACCOUNTS 2016-17'!L65</f>
        <v>Refurbishment of Town Green Play Area, completed 2016/17 (contra Play Area funding income above)</v>
      </c>
      <c r="E55" s="82">
        <f>'FINAL ACCOUNTS 2016-17'!M65</f>
        <v>0</v>
      </c>
    </row>
    <row r="56" spans="2:5" x14ac:dyDescent="0.25">
      <c r="B56" s="82" t="str">
        <f>'FINAL ACCOUNTS 2016-17'!D66</f>
        <v>Orchard Maintenance</v>
      </c>
      <c r="C56" s="96">
        <f>'FINAL ACCOUNTS 2016-17'!J66</f>
        <v>-142.5</v>
      </c>
      <c r="D56" s="82" t="str">
        <f>'FINAL ACCOUNTS 2016-17'!L66</f>
        <v>Replanting in 2016/16 due to vandalism of Orchard</v>
      </c>
      <c r="E56" s="82">
        <f>'FINAL ACCOUNTS 2016-17'!M66</f>
        <v>0</v>
      </c>
    </row>
    <row r="57" spans="2:5" x14ac:dyDescent="0.25">
      <c r="B57" s="82" t="str">
        <f>'FINAL ACCOUNTS 2016-17'!D67</f>
        <v xml:space="preserve">Coach Park Planters Mntnce </v>
      </c>
      <c r="C57" s="96">
        <f>'FINAL ACCOUNTS 2016-17'!J67</f>
        <v>60</v>
      </c>
      <c r="D57" s="82">
        <f>'FINAL ACCOUNTS 2016-17'!L67</f>
        <v>0</v>
      </c>
      <c r="E57" s="82">
        <f>'FINAL ACCOUNTS 2016-17'!M67</f>
        <v>0</v>
      </c>
    </row>
    <row r="58" spans="2:5" ht="31.2" x14ac:dyDescent="0.25">
      <c r="B58" s="82" t="str">
        <f>'FINAL ACCOUNTS 2016-17'!D68</f>
        <v>IWC Services</v>
      </c>
      <c r="C58" s="96">
        <f>'FINAL ACCOUNTS 2016-17'!J68</f>
        <v>-13203.710000000001</v>
      </c>
      <c r="D58" s="82" t="str">
        <f>'FINAL ACCOUNTS 2016-17'!L68</f>
        <v>Public toilets and ebvironmental services taken over from Isle of Wight Council</v>
      </c>
      <c r="E58" s="82">
        <f>'FINAL ACCOUNTS 2016-17'!M68</f>
        <v>0</v>
      </c>
    </row>
    <row r="59" spans="2:5" x14ac:dyDescent="0.25">
      <c r="B59" s="82" t="str">
        <f>'FINAL ACCOUNTS 2016-17'!D69</f>
        <v>Playground Inspection</v>
      </c>
      <c r="C59" s="96">
        <f>'FINAL ACCOUNTS 2016-17'!J69</f>
        <v>-175</v>
      </c>
      <c r="D59" s="82" t="str">
        <f>'FINAL ACCOUNTS 2016-17'!L69</f>
        <v>Higher fees due to increased equipmnt in refurbished Play Area</v>
      </c>
      <c r="E59" s="82">
        <f>'FINAL ACCOUNTS 2016-17'!M69</f>
        <v>0</v>
      </c>
    </row>
    <row r="60" spans="2:5" hidden="1" x14ac:dyDescent="0.25">
      <c r="B60" s="82" t="str">
        <f>'FINAL ACCOUNTS 2016-17'!D70</f>
        <v>Y'mouth Church grounds Mtnce</v>
      </c>
      <c r="C60" s="96">
        <f>'FINAL ACCOUNTS 2016-17'!J70</f>
        <v>0</v>
      </c>
      <c r="D60" s="82">
        <f>'FINAL ACCOUNTS 2016-17'!L70</f>
        <v>0</v>
      </c>
      <c r="E60" s="82">
        <f>'FINAL ACCOUNTS 2016-17'!M70</f>
        <v>0</v>
      </c>
    </row>
    <row r="61" spans="2:5" hidden="1" x14ac:dyDescent="0.25">
      <c r="B61" s="82" t="str">
        <f>'FINAL ACCOUNTS 2016-17'!D71</f>
        <v>Thorley Churchyard Mntnce</v>
      </c>
      <c r="C61" s="96">
        <f>'FINAL ACCOUNTS 2016-17'!J71</f>
        <v>0</v>
      </c>
      <c r="D61" s="82">
        <f>'FINAL ACCOUNTS 2016-17'!L71</f>
        <v>0</v>
      </c>
      <c r="E61" s="82">
        <f>'FINAL ACCOUNTS 2016-17'!M71</f>
        <v>0</v>
      </c>
    </row>
    <row r="62" spans="2:5" x14ac:dyDescent="0.25">
      <c r="B62" s="82">
        <f>'FINAL ACCOUNTS 2016-17'!D73</f>
        <v>0</v>
      </c>
      <c r="C62" s="96">
        <f>'FINAL ACCOUNTS 2016-17'!J73</f>
        <v>0</v>
      </c>
      <c r="D62" s="82">
        <f>'FINAL ACCOUNTS 2016-17'!L73</f>
        <v>0</v>
      </c>
      <c r="E62" s="82">
        <f>'FINAL ACCOUNTS 2016-17'!M73</f>
        <v>0</v>
      </c>
    </row>
    <row r="63" spans="2:5" x14ac:dyDescent="0.25">
      <c r="B63" s="82" t="str">
        <f>'FINAL ACCOUNTS 2016-17'!D74</f>
        <v xml:space="preserve">VAT </v>
      </c>
      <c r="C63" s="96">
        <f>'FINAL ACCOUNTS 2016-17'!J74</f>
        <v>-10822.229999999998</v>
      </c>
      <c r="D63" s="82">
        <f>'FINAL ACCOUNTS 2016-17'!L74</f>
        <v>0</v>
      </c>
      <c r="E63" s="82">
        <f>'FINAL ACCOUNTS 2016-17'!M74</f>
        <v>0</v>
      </c>
    </row>
    <row r="64" spans="2:5" x14ac:dyDescent="0.25">
      <c r="B64" s="82">
        <f>'FINAL ACCOUNTS 2016-17'!D75</f>
        <v>0</v>
      </c>
      <c r="C64" s="96">
        <f>'FINAL ACCOUNTS 2016-17'!J75</f>
        <v>0</v>
      </c>
      <c r="D64" s="82">
        <f>'FINAL ACCOUNTS 2016-17'!L75</f>
        <v>0</v>
      </c>
      <c r="E64" s="82">
        <f>'FINAL ACCOUNTS 2016-17'!M75</f>
        <v>0</v>
      </c>
    </row>
    <row r="65" spans="1:4" x14ac:dyDescent="0.25">
      <c r="A65" s="99" t="s">
        <v>245</v>
      </c>
      <c r="B65" s="82" t="s">
        <v>247</v>
      </c>
      <c r="C65" s="96">
        <v>-59227</v>
      </c>
      <c r="D65" s="82" t="s">
        <v>246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08"/>
  <sheetViews>
    <sheetView workbookViewId="0">
      <pane ySplit="1308" topLeftCell="A13" activePane="bottomLeft"/>
      <selection activeCell="D1" sqref="D1:F1048576"/>
      <selection pane="bottomLeft" activeCell="E20" sqref="E20"/>
    </sheetView>
  </sheetViews>
  <sheetFormatPr defaultRowHeight="13.2" x14ac:dyDescent="0.25"/>
  <cols>
    <col min="2" max="2" width="32.6640625" bestFit="1" customWidth="1"/>
    <col min="3" max="3" width="10.88671875" customWidth="1"/>
    <col min="4" max="4" width="15.5546875" style="30" bestFit="1" customWidth="1"/>
    <col min="5" max="5" width="17.44140625" style="30" bestFit="1" customWidth="1"/>
    <col min="6" max="6" width="17.6640625" style="30" bestFit="1" customWidth="1"/>
    <col min="8" max="8" width="9.109375" style="29"/>
  </cols>
  <sheetData>
    <row r="1" spans="2:8" x14ac:dyDescent="0.25">
      <c r="D1" s="83" t="s">
        <v>180</v>
      </c>
    </row>
    <row r="2" spans="2:8" x14ac:dyDescent="0.25">
      <c r="D2" s="83" t="s">
        <v>192</v>
      </c>
      <c r="E2" s="83" t="s">
        <v>49</v>
      </c>
      <c r="F2" s="84" t="s">
        <v>124</v>
      </c>
      <c r="G2" s="15"/>
      <c r="H2" s="74" t="s">
        <v>41</v>
      </c>
    </row>
    <row r="3" spans="2:8" x14ac:dyDescent="0.25">
      <c r="B3" s="16" t="s">
        <v>48</v>
      </c>
      <c r="C3" s="16"/>
    </row>
    <row r="4" spans="2:8" x14ac:dyDescent="0.25">
      <c r="B4" s="15" t="s">
        <v>50</v>
      </c>
      <c r="C4" s="15"/>
      <c r="D4" s="85"/>
    </row>
    <row r="5" spans="2:8" x14ac:dyDescent="0.25">
      <c r="B5" s="15" t="s">
        <v>51</v>
      </c>
      <c r="C5" s="15"/>
      <c r="E5" s="30">
        <v>60</v>
      </c>
    </row>
    <row r="6" spans="2:8" x14ac:dyDescent="0.25">
      <c r="B6" s="15" t="s">
        <v>52</v>
      </c>
      <c r="C6" s="15"/>
      <c r="E6" s="30">
        <v>130</v>
      </c>
    </row>
    <row r="7" spans="2:8" x14ac:dyDescent="0.25">
      <c r="B7" s="15" t="s">
        <v>100</v>
      </c>
      <c r="C7" s="15"/>
      <c r="E7" s="30">
        <v>100</v>
      </c>
    </row>
    <row r="9" spans="2:8" s="16" customFormat="1" ht="13.8" thickBot="1" x14ac:dyDescent="0.3">
      <c r="B9" s="16" t="s">
        <v>53</v>
      </c>
      <c r="D9" s="84"/>
      <c r="E9" s="86">
        <f>SUM(E5:E8)</f>
        <v>290</v>
      </c>
      <c r="F9" s="84"/>
      <c r="H9" s="57"/>
    </row>
    <row r="10" spans="2:8" ht="13.8" thickTop="1" x14ac:dyDescent="0.25"/>
    <row r="12" spans="2:8" x14ac:dyDescent="0.25">
      <c r="B12" s="16" t="s">
        <v>54</v>
      </c>
      <c r="C12" s="16"/>
    </row>
    <row r="13" spans="2:8" x14ac:dyDescent="0.25">
      <c r="B13" s="15" t="s">
        <v>55</v>
      </c>
      <c r="C13" s="15"/>
      <c r="E13" s="30">
        <v>125</v>
      </c>
      <c r="F13" s="30">
        <f>SUM(D13:E13)</f>
        <v>125</v>
      </c>
      <c r="H13" s="29">
        <f>F13*1.05</f>
        <v>131.25</v>
      </c>
    </row>
    <row r="14" spans="2:8" x14ac:dyDescent="0.25">
      <c r="B14" s="15" t="s">
        <v>56</v>
      </c>
      <c r="C14" s="15"/>
      <c r="E14" s="30">
        <v>35</v>
      </c>
      <c r="F14" s="30">
        <f>SUM(D14:E14)</f>
        <v>35</v>
      </c>
      <c r="H14" s="29">
        <f>F14*1.05</f>
        <v>36.75</v>
      </c>
    </row>
    <row r="15" spans="2:8" x14ac:dyDescent="0.25">
      <c r="B15" s="15" t="s">
        <v>134</v>
      </c>
      <c r="C15" s="15"/>
      <c r="D15" s="30">
        <v>116</v>
      </c>
      <c r="F15" s="30">
        <f>SUM(D15:E15)</f>
        <v>116</v>
      </c>
      <c r="H15" s="29">
        <f>F15*1.05</f>
        <v>121.80000000000001</v>
      </c>
    </row>
    <row r="16" spans="2:8" ht="13.8" thickBot="1" x14ac:dyDescent="0.3">
      <c r="B16" s="16" t="s">
        <v>53</v>
      </c>
      <c r="C16" s="16"/>
      <c r="D16" s="87">
        <f>SUM(D13:D15)</f>
        <v>116</v>
      </c>
      <c r="E16" s="87">
        <f>SUM(E13:E15)</f>
        <v>160</v>
      </c>
      <c r="F16" s="87">
        <f>SUM(F13:F15)</f>
        <v>276</v>
      </c>
      <c r="H16" s="75">
        <f>SUM(H13:H15)</f>
        <v>289.8</v>
      </c>
    </row>
    <row r="17" spans="2:8" ht="13.8" thickTop="1" x14ac:dyDescent="0.25"/>
    <row r="18" spans="2:8" x14ac:dyDescent="0.25">
      <c r="B18" s="16" t="s">
        <v>57</v>
      </c>
      <c r="C18" s="16"/>
    </row>
    <row r="19" spans="2:8" x14ac:dyDescent="0.25">
      <c r="B19" s="15" t="s">
        <v>58</v>
      </c>
      <c r="C19" s="15"/>
      <c r="D19" s="30">
        <v>375</v>
      </c>
      <c r="F19" s="30">
        <f>SUM(D19:E19)</f>
        <v>375</v>
      </c>
      <c r="H19" s="29">
        <v>375</v>
      </c>
    </row>
    <row r="20" spans="2:8" x14ac:dyDescent="0.25">
      <c r="B20" s="15" t="s">
        <v>59</v>
      </c>
      <c r="C20" s="15"/>
      <c r="D20" s="30">
        <v>25</v>
      </c>
      <c r="E20" s="30">
        <v>25</v>
      </c>
      <c r="F20" s="30">
        <f>SUM(D20:E20)</f>
        <v>50</v>
      </c>
      <c r="H20" s="29">
        <v>75</v>
      </c>
    </row>
    <row r="21" spans="2:8" x14ac:dyDescent="0.25">
      <c r="B21" s="89" t="s">
        <v>215</v>
      </c>
      <c r="C21" s="15"/>
      <c r="D21" s="30">
        <v>120</v>
      </c>
      <c r="F21" s="30">
        <f>SUM(D21:E21)</f>
        <v>120</v>
      </c>
      <c r="H21" s="29">
        <v>70</v>
      </c>
    </row>
    <row r="22" spans="2:8" ht="13.8" thickBot="1" x14ac:dyDescent="0.3">
      <c r="B22" s="16" t="s">
        <v>53</v>
      </c>
      <c r="C22" s="16"/>
      <c r="D22" s="86">
        <f>SUM(D19:D21)</f>
        <v>520</v>
      </c>
      <c r="E22" s="86">
        <f>SUM(E19:E21)</f>
        <v>25</v>
      </c>
      <c r="F22" s="86">
        <f>SUM(F19:F21)</f>
        <v>545</v>
      </c>
      <c r="H22" s="76">
        <f>SUM(H19:H21)</f>
        <v>520</v>
      </c>
    </row>
    <row r="23" spans="2:8" ht="13.8" thickTop="1" x14ac:dyDescent="0.25"/>
    <row r="24" spans="2:8" x14ac:dyDescent="0.25">
      <c r="B24" s="16" t="s">
        <v>61</v>
      </c>
      <c r="C24" s="16"/>
    </row>
    <row r="25" spans="2:8" x14ac:dyDescent="0.25">
      <c r="B25" s="15" t="s">
        <v>62</v>
      </c>
      <c r="C25" s="15"/>
      <c r="E25" s="30">
        <v>3000</v>
      </c>
    </row>
    <row r="26" spans="2:8" x14ac:dyDescent="0.25">
      <c r="B26" s="15" t="s">
        <v>63</v>
      </c>
      <c r="C26" s="15"/>
      <c r="D26" s="30">
        <v>500</v>
      </c>
      <c r="E26" s="30">
        <v>500</v>
      </c>
    </row>
    <row r="27" spans="2:8" x14ac:dyDescent="0.25">
      <c r="B27" s="15" t="s">
        <v>60</v>
      </c>
      <c r="C27" s="15"/>
      <c r="D27" s="30">
        <v>1200</v>
      </c>
    </row>
    <row r="28" spans="2:8" x14ac:dyDescent="0.25">
      <c r="B28" s="15"/>
      <c r="C28" s="15"/>
    </row>
    <row r="29" spans="2:8" x14ac:dyDescent="0.25">
      <c r="B29" s="15"/>
      <c r="C29" s="15"/>
    </row>
    <row r="30" spans="2:8" x14ac:dyDescent="0.25">
      <c r="B30" s="15"/>
      <c r="C30" s="15"/>
    </row>
    <row r="32" spans="2:8" ht="13.8" thickBot="1" x14ac:dyDescent="0.3">
      <c r="B32" s="16" t="s">
        <v>53</v>
      </c>
      <c r="C32" s="16"/>
      <c r="D32" s="86">
        <f>SUM(D25:D31)</f>
        <v>1700</v>
      </c>
      <c r="E32" s="86">
        <f>SUM(E25:E31)</f>
        <v>3500</v>
      </c>
    </row>
    <row r="33" spans="2:7" ht="13.8" thickTop="1" x14ac:dyDescent="0.25"/>
    <row r="34" spans="2:7" x14ac:dyDescent="0.25">
      <c r="B34" s="15" t="s">
        <v>98</v>
      </c>
      <c r="C34" s="15"/>
      <c r="E34" s="30">
        <v>1000</v>
      </c>
    </row>
    <row r="35" spans="2:7" x14ac:dyDescent="0.25">
      <c r="B35" s="15" t="s">
        <v>99</v>
      </c>
      <c r="C35" s="15"/>
      <c r="E35" s="30">
        <v>5000</v>
      </c>
    </row>
    <row r="36" spans="2:7" x14ac:dyDescent="0.25">
      <c r="B36" s="15" t="s">
        <v>114</v>
      </c>
      <c r="C36" s="15"/>
    </row>
    <row r="38" spans="2:7" x14ac:dyDescent="0.25">
      <c r="B38" s="16" t="s">
        <v>110</v>
      </c>
      <c r="C38" s="15"/>
    </row>
    <row r="39" spans="2:7" x14ac:dyDescent="0.25">
      <c r="B39" s="15" t="s">
        <v>202</v>
      </c>
      <c r="C39" s="15"/>
      <c r="D39" s="30">
        <v>80</v>
      </c>
      <c r="F39" s="30">
        <f>SUM(E39:E39)</f>
        <v>0</v>
      </c>
    </row>
    <row r="40" spans="2:7" x14ac:dyDescent="0.25">
      <c r="B40" s="15" t="s">
        <v>203</v>
      </c>
      <c r="C40" s="15"/>
      <c r="D40" s="30">
        <v>12</v>
      </c>
      <c r="F40" s="30">
        <f>SUM(E40:E40)</f>
        <v>0</v>
      </c>
    </row>
    <row r="41" spans="2:7" x14ac:dyDescent="0.25">
      <c r="B41" s="15"/>
      <c r="C41" s="15"/>
    </row>
    <row r="42" spans="2:7" x14ac:dyDescent="0.25">
      <c r="B42" s="15"/>
      <c r="C42" s="15"/>
      <c r="F42" s="30">
        <f>SUM(E42:E42)</f>
        <v>0</v>
      </c>
    </row>
    <row r="43" spans="2:7" x14ac:dyDescent="0.25">
      <c r="B43" s="15"/>
      <c r="C43" s="15"/>
      <c r="F43" s="30">
        <f>SUM(E43:E43)</f>
        <v>0</v>
      </c>
    </row>
    <row r="44" spans="2:7" x14ac:dyDescent="0.25">
      <c r="B44" s="15"/>
      <c r="C44" s="15"/>
      <c r="F44" s="30">
        <f>SUM(E44:E44)</f>
        <v>0</v>
      </c>
    </row>
    <row r="45" spans="2:7" x14ac:dyDescent="0.25">
      <c r="B45" s="15"/>
      <c r="C45" s="15"/>
      <c r="F45" s="30">
        <f>SUM(E45:E45)</f>
        <v>0</v>
      </c>
    </row>
    <row r="46" spans="2:7" x14ac:dyDescent="0.25">
      <c r="B46" s="15"/>
      <c r="C46" s="15"/>
      <c r="F46" s="30">
        <f>SUM(E46:E46)</f>
        <v>0</v>
      </c>
    </row>
    <row r="48" spans="2:7" ht="13.8" thickBot="1" x14ac:dyDescent="0.3">
      <c r="B48" s="15" t="s">
        <v>127</v>
      </c>
      <c r="C48" s="15"/>
      <c r="D48" s="87">
        <f>SUM(D39:D47)</f>
        <v>92</v>
      </c>
      <c r="E48" s="87">
        <f>SUM(E39:E47)</f>
        <v>0</v>
      </c>
      <c r="F48" s="87">
        <f>SUM(F39:F47)</f>
        <v>0</v>
      </c>
      <c r="G48" s="68"/>
    </row>
    <row r="49" spans="2:8" ht="13.8" thickTop="1" x14ac:dyDescent="0.25"/>
    <row r="50" spans="2:8" x14ac:dyDescent="0.25">
      <c r="B50" s="16" t="s">
        <v>196</v>
      </c>
      <c r="C50" s="16"/>
    </row>
    <row r="51" spans="2:8" x14ac:dyDescent="0.25">
      <c r="B51" s="15" t="s">
        <v>201</v>
      </c>
      <c r="C51" s="15"/>
    </row>
    <row r="52" spans="2:8" x14ac:dyDescent="0.25">
      <c r="B52" s="15" t="s">
        <v>128</v>
      </c>
      <c r="C52" s="69" t="s">
        <v>197</v>
      </c>
      <c r="D52" s="30">
        <v>175</v>
      </c>
      <c r="F52" s="30">
        <f>SUM(D52:E52)</f>
        <v>175</v>
      </c>
    </row>
    <row r="53" spans="2:8" x14ac:dyDescent="0.25">
      <c r="B53" s="15" t="s">
        <v>129</v>
      </c>
      <c r="C53" s="69" t="s">
        <v>198</v>
      </c>
      <c r="E53" s="30">
        <v>175</v>
      </c>
      <c r="F53" s="30">
        <f>SUM(D53:E53)</f>
        <v>175</v>
      </c>
    </row>
    <row r="54" spans="2:8" x14ac:dyDescent="0.25">
      <c r="B54" s="15" t="s">
        <v>130</v>
      </c>
      <c r="C54" s="69" t="s">
        <v>199</v>
      </c>
      <c r="D54" s="30">
        <v>175</v>
      </c>
      <c r="F54" s="30">
        <f>SUM(D54:E54)</f>
        <v>175</v>
      </c>
    </row>
    <row r="55" spans="2:8" x14ac:dyDescent="0.25">
      <c r="B55" s="15" t="s">
        <v>131</v>
      </c>
      <c r="C55" s="69" t="s">
        <v>200</v>
      </c>
      <c r="D55" s="30">
        <v>175</v>
      </c>
      <c r="F55" s="30">
        <f>SUM(D55:E55)</f>
        <v>175</v>
      </c>
    </row>
    <row r="56" spans="2:8" s="16" customFormat="1" ht="13.8" thickBot="1" x14ac:dyDescent="0.3">
      <c r="B56" s="16" t="s">
        <v>132</v>
      </c>
      <c r="D56" s="86">
        <f>SUM(D52:D55)</f>
        <v>525</v>
      </c>
      <c r="E56" s="86">
        <f>SUM(E52:E55)</f>
        <v>175</v>
      </c>
      <c r="F56" s="86">
        <f>SUM(F52:F55)</f>
        <v>700</v>
      </c>
      <c r="H56" s="57"/>
    </row>
    <row r="57" spans="2:8" ht="13.8" thickTop="1" x14ac:dyDescent="0.25"/>
    <row r="60" spans="2:8" x14ac:dyDescent="0.25">
      <c r="B60" s="16" t="s">
        <v>138</v>
      </c>
      <c r="C60" s="16"/>
    </row>
    <row r="61" spans="2:8" x14ac:dyDescent="0.25">
      <c r="B61" s="15" t="s">
        <v>139</v>
      </c>
      <c r="C61" s="15"/>
    </row>
    <row r="62" spans="2:8" x14ac:dyDescent="0.25">
      <c r="B62" s="15"/>
      <c r="C62" s="15"/>
    </row>
    <row r="63" spans="2:8" x14ac:dyDescent="0.25">
      <c r="B63" s="15"/>
      <c r="C63" s="15"/>
    </row>
    <row r="64" spans="2:8" x14ac:dyDescent="0.25">
      <c r="B64" s="15"/>
      <c r="C64" s="15"/>
    </row>
    <row r="66" spans="2:8" ht="13.8" thickBot="1" x14ac:dyDescent="0.3">
      <c r="B66" s="15" t="s">
        <v>132</v>
      </c>
      <c r="C66" s="15"/>
      <c r="D66" s="87">
        <f>SUM(D61:D65)</f>
        <v>0</v>
      </c>
    </row>
    <row r="67" spans="2:8" ht="13.8" thickTop="1" x14ac:dyDescent="0.25"/>
    <row r="68" spans="2:8" x14ac:dyDescent="0.25">
      <c r="B68" s="16" t="s">
        <v>140</v>
      </c>
      <c r="C68" s="16"/>
    </row>
    <row r="69" spans="2:8" x14ac:dyDescent="0.25">
      <c r="B69" s="15" t="s">
        <v>141</v>
      </c>
      <c r="C69" s="15"/>
      <c r="D69" s="30">
        <v>110</v>
      </c>
      <c r="F69" s="30">
        <f>SUM(D69:E69)</f>
        <v>110</v>
      </c>
      <c r="H69" s="29">
        <v>110</v>
      </c>
    </row>
    <row r="70" spans="2:8" x14ac:dyDescent="0.25">
      <c r="B70" s="15" t="s">
        <v>142</v>
      </c>
      <c r="C70" s="15"/>
      <c r="E70" s="30">
        <v>54</v>
      </c>
      <c r="F70" s="30">
        <f>SUM(D70:E70)</f>
        <v>54</v>
      </c>
    </row>
    <row r="71" spans="2:8" s="16" customFormat="1" ht="13.8" thickBot="1" x14ac:dyDescent="0.3">
      <c r="B71" s="16" t="s">
        <v>132</v>
      </c>
      <c r="D71" s="86">
        <f>SUM(D69:D70)</f>
        <v>110</v>
      </c>
      <c r="E71" s="86">
        <f>SUM(E69:E70)</f>
        <v>54</v>
      </c>
      <c r="F71" s="86">
        <f>SUM(F69:F70)</f>
        <v>164</v>
      </c>
      <c r="H71" s="76">
        <f>SUM(H69:H70)</f>
        <v>110</v>
      </c>
    </row>
    <row r="72" spans="2:8" ht="13.8" thickTop="1" x14ac:dyDescent="0.25"/>
    <row r="73" spans="2:8" x14ac:dyDescent="0.25">
      <c r="B73" s="16" t="s">
        <v>26</v>
      </c>
      <c r="C73" s="16"/>
    </row>
    <row r="75" spans="2:8" x14ac:dyDescent="0.25">
      <c r="B75" s="16" t="s">
        <v>25</v>
      </c>
      <c r="C75" s="16"/>
    </row>
    <row r="77" spans="2:8" x14ac:dyDescent="0.25">
      <c r="B77" s="15" t="s">
        <v>144</v>
      </c>
      <c r="C77" s="15"/>
      <c r="D77" s="30">
        <v>669</v>
      </c>
      <c r="F77" s="30">
        <f t="shared" ref="F77:F82" si="0">SUM(D77:E77)</f>
        <v>669</v>
      </c>
    </row>
    <row r="78" spans="2:8" x14ac:dyDescent="0.25">
      <c r="B78" s="15" t="s">
        <v>145</v>
      </c>
      <c r="C78" s="15"/>
      <c r="F78" s="30">
        <f t="shared" si="0"/>
        <v>0</v>
      </c>
    </row>
    <row r="79" spans="2:8" x14ac:dyDescent="0.25">
      <c r="B79" s="15" t="s">
        <v>146</v>
      </c>
      <c r="C79" s="15"/>
      <c r="F79" s="30">
        <f t="shared" si="0"/>
        <v>0</v>
      </c>
    </row>
    <row r="80" spans="2:8" x14ac:dyDescent="0.25">
      <c r="B80" s="15" t="s">
        <v>147</v>
      </c>
      <c r="C80" s="15"/>
      <c r="F80" s="30">
        <f t="shared" si="0"/>
        <v>0</v>
      </c>
    </row>
    <row r="81" spans="2:8" x14ac:dyDescent="0.25">
      <c r="B81" s="15" t="s">
        <v>148</v>
      </c>
      <c r="C81" s="15"/>
      <c r="F81" s="30">
        <f t="shared" si="0"/>
        <v>0</v>
      </c>
    </row>
    <row r="82" spans="2:8" x14ac:dyDescent="0.25">
      <c r="F82" s="30">
        <f t="shared" si="0"/>
        <v>0</v>
      </c>
    </row>
    <row r="83" spans="2:8" ht="13.8" thickBot="1" x14ac:dyDescent="0.3">
      <c r="B83" s="15" t="s">
        <v>132</v>
      </c>
      <c r="C83" s="15"/>
      <c r="D83" s="87">
        <f>SUM(D77:D82)</f>
        <v>669</v>
      </c>
      <c r="F83" s="87">
        <f>SUM(F77:F82)</f>
        <v>669</v>
      </c>
      <c r="G83" s="68"/>
    </row>
    <row r="84" spans="2:8" ht="13.8" thickTop="1" x14ac:dyDescent="0.25"/>
    <row r="85" spans="2:8" x14ac:dyDescent="0.25">
      <c r="B85" s="16" t="s">
        <v>176</v>
      </c>
      <c r="C85" s="16"/>
    </row>
    <row r="86" spans="2:8" x14ac:dyDescent="0.25">
      <c r="B86" s="15" t="s">
        <v>141</v>
      </c>
      <c r="C86" s="15"/>
      <c r="H86" s="29">
        <v>115</v>
      </c>
    </row>
    <row r="87" spans="2:8" x14ac:dyDescent="0.25">
      <c r="B87" s="15" t="s">
        <v>177</v>
      </c>
      <c r="C87" s="15"/>
      <c r="H87" s="29">
        <v>40</v>
      </c>
    </row>
    <row r="88" spans="2:8" x14ac:dyDescent="0.25">
      <c r="B88" s="15" t="s">
        <v>142</v>
      </c>
      <c r="C88" s="15"/>
      <c r="H88" s="29">
        <v>50</v>
      </c>
    </row>
    <row r="90" spans="2:8" s="16" customFormat="1" ht="13.8" thickBot="1" x14ac:dyDescent="0.3">
      <c r="B90" s="16" t="s">
        <v>178</v>
      </c>
      <c r="D90" s="84"/>
      <c r="E90" s="84"/>
      <c r="F90" s="84"/>
      <c r="H90" s="76">
        <f>SUM(H86:H89)</f>
        <v>205</v>
      </c>
    </row>
    <row r="91" spans="2:8" ht="13.8" thickTop="1" x14ac:dyDescent="0.25"/>
    <row r="92" spans="2:8" x14ac:dyDescent="0.25">
      <c r="B92" s="16" t="s">
        <v>194</v>
      </c>
      <c r="C92" s="16"/>
    </row>
    <row r="93" spans="2:8" x14ac:dyDescent="0.25">
      <c r="B93" s="15" t="s">
        <v>195</v>
      </c>
      <c r="C93" s="15"/>
      <c r="E93" s="30">
        <v>150</v>
      </c>
      <c r="F93" s="30">
        <f>SUM(D93:E93)</f>
        <v>150</v>
      </c>
    </row>
    <row r="96" spans="2:8" x14ac:dyDescent="0.25">
      <c r="B96" s="16" t="s">
        <v>204</v>
      </c>
    </row>
    <row r="97" spans="2:8" x14ac:dyDescent="0.25">
      <c r="B97" s="15" t="s">
        <v>205</v>
      </c>
      <c r="E97" s="30">
        <f>323+193+64</f>
        <v>580</v>
      </c>
      <c r="F97" s="30">
        <f>SUM(D97:E97)</f>
        <v>580</v>
      </c>
      <c r="H97" s="29">
        <f>1.02*F97</f>
        <v>591.6</v>
      </c>
    </row>
    <row r="98" spans="2:8" x14ac:dyDescent="0.25">
      <c r="B98" s="15" t="s">
        <v>206</v>
      </c>
      <c r="D98" s="30">
        <v>60</v>
      </c>
      <c r="E98" s="30">
        <f>96+145</f>
        <v>241</v>
      </c>
      <c r="F98" s="30">
        <f>SUM(D98:E98)</f>
        <v>301</v>
      </c>
      <c r="H98" s="29">
        <f>1.02*F98</f>
        <v>307.02</v>
      </c>
    </row>
    <row r="99" spans="2:8" x14ac:dyDescent="0.25">
      <c r="B99" s="15" t="s">
        <v>207</v>
      </c>
      <c r="E99" s="30">
        <v>300</v>
      </c>
      <c r="F99" s="30">
        <f>SUM(D99:E99)</f>
        <v>300</v>
      </c>
      <c r="H99" s="29">
        <f>1.02*F99</f>
        <v>306</v>
      </c>
    </row>
    <row r="100" spans="2:8" x14ac:dyDescent="0.25">
      <c r="B100" s="15" t="s">
        <v>208</v>
      </c>
      <c r="F100" s="30">
        <f>SUM(D100:E100)</f>
        <v>0</v>
      </c>
      <c r="H100" s="29">
        <f>1.02*F100</f>
        <v>0</v>
      </c>
    </row>
    <row r="102" spans="2:8" x14ac:dyDescent="0.25">
      <c r="B102" s="16" t="s">
        <v>54</v>
      </c>
    </row>
    <row r="103" spans="2:8" x14ac:dyDescent="0.25">
      <c r="B103" s="15" t="s">
        <v>55</v>
      </c>
      <c r="E103" s="30">
        <v>125</v>
      </c>
      <c r="F103" s="30">
        <f>SUM(D103:E103)</f>
        <v>125</v>
      </c>
      <c r="H103" s="29">
        <f>F103*1.025</f>
        <v>128.125</v>
      </c>
    </row>
    <row r="104" spans="2:8" x14ac:dyDescent="0.25">
      <c r="B104" s="15" t="s">
        <v>212</v>
      </c>
      <c r="E104" s="30">
        <v>35</v>
      </c>
      <c r="F104" s="30">
        <f>SUM(D104:E104)</f>
        <v>35</v>
      </c>
      <c r="H104" s="29">
        <f>F104*1.025</f>
        <v>35.875</v>
      </c>
    </row>
    <row r="105" spans="2:8" x14ac:dyDescent="0.25">
      <c r="B105" s="15" t="s">
        <v>134</v>
      </c>
      <c r="D105" s="30">
        <v>116</v>
      </c>
      <c r="F105" s="30">
        <f>SUM(D105:E105)</f>
        <v>116</v>
      </c>
      <c r="H105" s="29">
        <f>F105*1.025</f>
        <v>118.89999999999999</v>
      </c>
    </row>
    <row r="107" spans="2:8" s="16" customFormat="1" ht="13.8" thickBot="1" x14ac:dyDescent="0.3">
      <c r="B107" s="16" t="s">
        <v>178</v>
      </c>
      <c r="D107" s="86">
        <f>SUM(D103:D106)</f>
        <v>116</v>
      </c>
      <c r="E107" s="86">
        <f>SUM(E103:E106)</f>
        <v>160</v>
      </c>
      <c r="F107" s="86">
        <f>SUM(F103:F106)</f>
        <v>276</v>
      </c>
      <c r="H107" s="76">
        <f>SUM(H103:H106)</f>
        <v>282.89999999999998</v>
      </c>
    </row>
    <row r="108" spans="2:8" ht="13.8" thickTop="1" x14ac:dyDescent="0.25"/>
  </sheetData>
  <phoneticPr fontId="7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topLeftCell="A7" workbookViewId="0">
      <selection activeCell="G31" sqref="G31"/>
    </sheetView>
  </sheetViews>
  <sheetFormatPr defaultRowHeight="21" x14ac:dyDescent="0.4"/>
  <cols>
    <col min="1" max="1" width="53.5546875" style="106" customWidth="1"/>
    <col min="2" max="2" width="14.33203125" style="106" customWidth="1"/>
    <col min="3" max="3" width="16.44140625" style="107" bestFit="1" customWidth="1"/>
    <col min="4" max="4" width="9.109375" style="106" customWidth="1"/>
    <col min="5" max="255" width="9.109375" style="106"/>
    <col min="256" max="256" width="53.5546875" style="106" customWidth="1"/>
    <col min="257" max="257" width="14.33203125" style="106" customWidth="1"/>
    <col min="258" max="258" width="10.33203125" style="106" bestFit="1" customWidth="1"/>
    <col min="259" max="259" width="10.44140625" style="106" bestFit="1" customWidth="1"/>
    <col min="260" max="260" width="9.109375" style="106" customWidth="1"/>
    <col min="261" max="511" width="9.109375" style="106"/>
    <col min="512" max="512" width="53.5546875" style="106" customWidth="1"/>
    <col min="513" max="513" width="14.33203125" style="106" customWidth="1"/>
    <col min="514" max="514" width="10.33203125" style="106" bestFit="1" customWidth="1"/>
    <col min="515" max="515" width="10.44140625" style="106" bestFit="1" customWidth="1"/>
    <col min="516" max="516" width="9.109375" style="106" customWidth="1"/>
    <col min="517" max="767" width="9.109375" style="106"/>
    <col min="768" max="768" width="53.5546875" style="106" customWidth="1"/>
    <col min="769" max="769" width="14.33203125" style="106" customWidth="1"/>
    <col min="770" max="770" width="10.33203125" style="106" bestFit="1" customWidth="1"/>
    <col min="771" max="771" width="10.44140625" style="106" bestFit="1" customWidth="1"/>
    <col min="772" max="772" width="9.109375" style="106" customWidth="1"/>
    <col min="773" max="1023" width="9.109375" style="106"/>
    <col min="1024" max="1024" width="53.5546875" style="106" customWidth="1"/>
    <col min="1025" max="1025" width="14.33203125" style="106" customWidth="1"/>
    <col min="1026" max="1026" width="10.33203125" style="106" bestFit="1" customWidth="1"/>
    <col min="1027" max="1027" width="10.44140625" style="106" bestFit="1" customWidth="1"/>
    <col min="1028" max="1028" width="9.109375" style="106" customWidth="1"/>
    <col min="1029" max="1279" width="9.109375" style="106"/>
    <col min="1280" max="1280" width="53.5546875" style="106" customWidth="1"/>
    <col min="1281" max="1281" width="14.33203125" style="106" customWidth="1"/>
    <col min="1282" max="1282" width="10.33203125" style="106" bestFit="1" customWidth="1"/>
    <col min="1283" max="1283" width="10.44140625" style="106" bestFit="1" customWidth="1"/>
    <col min="1284" max="1284" width="9.109375" style="106" customWidth="1"/>
    <col min="1285" max="1535" width="9.109375" style="106"/>
    <col min="1536" max="1536" width="53.5546875" style="106" customWidth="1"/>
    <col min="1537" max="1537" width="14.33203125" style="106" customWidth="1"/>
    <col min="1538" max="1538" width="10.33203125" style="106" bestFit="1" customWidth="1"/>
    <col min="1539" max="1539" width="10.44140625" style="106" bestFit="1" customWidth="1"/>
    <col min="1540" max="1540" width="9.109375" style="106" customWidth="1"/>
    <col min="1541" max="1791" width="9.109375" style="106"/>
    <col min="1792" max="1792" width="53.5546875" style="106" customWidth="1"/>
    <col min="1793" max="1793" width="14.33203125" style="106" customWidth="1"/>
    <col min="1794" max="1794" width="10.33203125" style="106" bestFit="1" customWidth="1"/>
    <col min="1795" max="1795" width="10.44140625" style="106" bestFit="1" customWidth="1"/>
    <col min="1796" max="1796" width="9.109375" style="106" customWidth="1"/>
    <col min="1797" max="2047" width="9.109375" style="106"/>
    <col min="2048" max="2048" width="53.5546875" style="106" customWidth="1"/>
    <col min="2049" max="2049" width="14.33203125" style="106" customWidth="1"/>
    <col min="2050" max="2050" width="10.33203125" style="106" bestFit="1" customWidth="1"/>
    <col min="2051" max="2051" width="10.44140625" style="106" bestFit="1" customWidth="1"/>
    <col min="2052" max="2052" width="9.109375" style="106" customWidth="1"/>
    <col min="2053" max="2303" width="9.109375" style="106"/>
    <col min="2304" max="2304" width="53.5546875" style="106" customWidth="1"/>
    <col min="2305" max="2305" width="14.33203125" style="106" customWidth="1"/>
    <col min="2306" max="2306" width="10.33203125" style="106" bestFit="1" customWidth="1"/>
    <col min="2307" max="2307" width="10.44140625" style="106" bestFit="1" customWidth="1"/>
    <col min="2308" max="2308" width="9.109375" style="106" customWidth="1"/>
    <col min="2309" max="2559" width="9.109375" style="106"/>
    <col min="2560" max="2560" width="53.5546875" style="106" customWidth="1"/>
    <col min="2561" max="2561" width="14.33203125" style="106" customWidth="1"/>
    <col min="2562" max="2562" width="10.33203125" style="106" bestFit="1" customWidth="1"/>
    <col min="2563" max="2563" width="10.44140625" style="106" bestFit="1" customWidth="1"/>
    <col min="2564" max="2564" width="9.109375" style="106" customWidth="1"/>
    <col min="2565" max="2815" width="9.109375" style="106"/>
    <col min="2816" max="2816" width="53.5546875" style="106" customWidth="1"/>
    <col min="2817" max="2817" width="14.33203125" style="106" customWidth="1"/>
    <col min="2818" max="2818" width="10.33203125" style="106" bestFit="1" customWidth="1"/>
    <col min="2819" max="2819" width="10.44140625" style="106" bestFit="1" customWidth="1"/>
    <col min="2820" max="2820" width="9.109375" style="106" customWidth="1"/>
    <col min="2821" max="3071" width="9.109375" style="106"/>
    <col min="3072" max="3072" width="53.5546875" style="106" customWidth="1"/>
    <col min="3073" max="3073" width="14.33203125" style="106" customWidth="1"/>
    <col min="3074" max="3074" width="10.33203125" style="106" bestFit="1" customWidth="1"/>
    <col min="3075" max="3075" width="10.44140625" style="106" bestFit="1" customWidth="1"/>
    <col min="3076" max="3076" width="9.109375" style="106" customWidth="1"/>
    <col min="3077" max="3327" width="9.109375" style="106"/>
    <col min="3328" max="3328" width="53.5546875" style="106" customWidth="1"/>
    <col min="3329" max="3329" width="14.33203125" style="106" customWidth="1"/>
    <col min="3330" max="3330" width="10.33203125" style="106" bestFit="1" customWidth="1"/>
    <col min="3331" max="3331" width="10.44140625" style="106" bestFit="1" customWidth="1"/>
    <col min="3332" max="3332" width="9.109375" style="106" customWidth="1"/>
    <col min="3333" max="3583" width="9.109375" style="106"/>
    <col min="3584" max="3584" width="53.5546875" style="106" customWidth="1"/>
    <col min="3585" max="3585" width="14.33203125" style="106" customWidth="1"/>
    <col min="3586" max="3586" width="10.33203125" style="106" bestFit="1" customWidth="1"/>
    <col min="3587" max="3587" width="10.44140625" style="106" bestFit="1" customWidth="1"/>
    <col min="3588" max="3588" width="9.109375" style="106" customWidth="1"/>
    <col min="3589" max="3839" width="9.109375" style="106"/>
    <col min="3840" max="3840" width="53.5546875" style="106" customWidth="1"/>
    <col min="3841" max="3841" width="14.33203125" style="106" customWidth="1"/>
    <col min="3842" max="3842" width="10.33203125" style="106" bestFit="1" customWidth="1"/>
    <col min="3843" max="3843" width="10.44140625" style="106" bestFit="1" customWidth="1"/>
    <col min="3844" max="3844" width="9.109375" style="106" customWidth="1"/>
    <col min="3845" max="4095" width="9.109375" style="106"/>
    <col min="4096" max="4096" width="53.5546875" style="106" customWidth="1"/>
    <col min="4097" max="4097" width="14.33203125" style="106" customWidth="1"/>
    <col min="4098" max="4098" width="10.33203125" style="106" bestFit="1" customWidth="1"/>
    <col min="4099" max="4099" width="10.44140625" style="106" bestFit="1" customWidth="1"/>
    <col min="4100" max="4100" width="9.109375" style="106" customWidth="1"/>
    <col min="4101" max="4351" width="9.109375" style="106"/>
    <col min="4352" max="4352" width="53.5546875" style="106" customWidth="1"/>
    <col min="4353" max="4353" width="14.33203125" style="106" customWidth="1"/>
    <col min="4354" max="4354" width="10.33203125" style="106" bestFit="1" customWidth="1"/>
    <col min="4355" max="4355" width="10.44140625" style="106" bestFit="1" customWidth="1"/>
    <col min="4356" max="4356" width="9.109375" style="106" customWidth="1"/>
    <col min="4357" max="4607" width="9.109375" style="106"/>
    <col min="4608" max="4608" width="53.5546875" style="106" customWidth="1"/>
    <col min="4609" max="4609" width="14.33203125" style="106" customWidth="1"/>
    <col min="4610" max="4610" width="10.33203125" style="106" bestFit="1" customWidth="1"/>
    <col min="4611" max="4611" width="10.44140625" style="106" bestFit="1" customWidth="1"/>
    <col min="4612" max="4612" width="9.109375" style="106" customWidth="1"/>
    <col min="4613" max="4863" width="9.109375" style="106"/>
    <col min="4864" max="4864" width="53.5546875" style="106" customWidth="1"/>
    <col min="4865" max="4865" width="14.33203125" style="106" customWidth="1"/>
    <col min="4866" max="4866" width="10.33203125" style="106" bestFit="1" customWidth="1"/>
    <col min="4867" max="4867" width="10.44140625" style="106" bestFit="1" customWidth="1"/>
    <col min="4868" max="4868" width="9.109375" style="106" customWidth="1"/>
    <col min="4869" max="5119" width="9.109375" style="106"/>
    <col min="5120" max="5120" width="53.5546875" style="106" customWidth="1"/>
    <col min="5121" max="5121" width="14.33203125" style="106" customWidth="1"/>
    <col min="5122" max="5122" width="10.33203125" style="106" bestFit="1" customWidth="1"/>
    <col min="5123" max="5123" width="10.44140625" style="106" bestFit="1" customWidth="1"/>
    <col min="5124" max="5124" width="9.109375" style="106" customWidth="1"/>
    <col min="5125" max="5375" width="9.109375" style="106"/>
    <col min="5376" max="5376" width="53.5546875" style="106" customWidth="1"/>
    <col min="5377" max="5377" width="14.33203125" style="106" customWidth="1"/>
    <col min="5378" max="5378" width="10.33203125" style="106" bestFit="1" customWidth="1"/>
    <col min="5379" max="5379" width="10.44140625" style="106" bestFit="1" customWidth="1"/>
    <col min="5380" max="5380" width="9.109375" style="106" customWidth="1"/>
    <col min="5381" max="5631" width="9.109375" style="106"/>
    <col min="5632" max="5632" width="53.5546875" style="106" customWidth="1"/>
    <col min="5633" max="5633" width="14.33203125" style="106" customWidth="1"/>
    <col min="5634" max="5634" width="10.33203125" style="106" bestFit="1" customWidth="1"/>
    <col min="5635" max="5635" width="10.44140625" style="106" bestFit="1" customWidth="1"/>
    <col min="5636" max="5636" width="9.109375" style="106" customWidth="1"/>
    <col min="5637" max="5887" width="9.109375" style="106"/>
    <col min="5888" max="5888" width="53.5546875" style="106" customWidth="1"/>
    <col min="5889" max="5889" width="14.33203125" style="106" customWidth="1"/>
    <col min="5890" max="5890" width="10.33203125" style="106" bestFit="1" customWidth="1"/>
    <col min="5891" max="5891" width="10.44140625" style="106" bestFit="1" customWidth="1"/>
    <col min="5892" max="5892" width="9.109375" style="106" customWidth="1"/>
    <col min="5893" max="6143" width="9.109375" style="106"/>
    <col min="6144" max="6144" width="53.5546875" style="106" customWidth="1"/>
    <col min="6145" max="6145" width="14.33203125" style="106" customWidth="1"/>
    <col min="6146" max="6146" width="10.33203125" style="106" bestFit="1" customWidth="1"/>
    <col min="6147" max="6147" width="10.44140625" style="106" bestFit="1" customWidth="1"/>
    <col min="6148" max="6148" width="9.109375" style="106" customWidth="1"/>
    <col min="6149" max="6399" width="9.109375" style="106"/>
    <col min="6400" max="6400" width="53.5546875" style="106" customWidth="1"/>
    <col min="6401" max="6401" width="14.33203125" style="106" customWidth="1"/>
    <col min="6402" max="6402" width="10.33203125" style="106" bestFit="1" customWidth="1"/>
    <col min="6403" max="6403" width="10.44140625" style="106" bestFit="1" customWidth="1"/>
    <col min="6404" max="6404" width="9.109375" style="106" customWidth="1"/>
    <col min="6405" max="6655" width="9.109375" style="106"/>
    <col min="6656" max="6656" width="53.5546875" style="106" customWidth="1"/>
    <col min="6657" max="6657" width="14.33203125" style="106" customWidth="1"/>
    <col min="6658" max="6658" width="10.33203125" style="106" bestFit="1" customWidth="1"/>
    <col min="6659" max="6659" width="10.44140625" style="106" bestFit="1" customWidth="1"/>
    <col min="6660" max="6660" width="9.109375" style="106" customWidth="1"/>
    <col min="6661" max="6911" width="9.109375" style="106"/>
    <col min="6912" max="6912" width="53.5546875" style="106" customWidth="1"/>
    <col min="6913" max="6913" width="14.33203125" style="106" customWidth="1"/>
    <col min="6914" max="6914" width="10.33203125" style="106" bestFit="1" customWidth="1"/>
    <col min="6915" max="6915" width="10.44140625" style="106" bestFit="1" customWidth="1"/>
    <col min="6916" max="6916" width="9.109375" style="106" customWidth="1"/>
    <col min="6917" max="7167" width="9.109375" style="106"/>
    <col min="7168" max="7168" width="53.5546875" style="106" customWidth="1"/>
    <col min="7169" max="7169" width="14.33203125" style="106" customWidth="1"/>
    <col min="7170" max="7170" width="10.33203125" style="106" bestFit="1" customWidth="1"/>
    <col min="7171" max="7171" width="10.44140625" style="106" bestFit="1" customWidth="1"/>
    <col min="7172" max="7172" width="9.109375" style="106" customWidth="1"/>
    <col min="7173" max="7423" width="9.109375" style="106"/>
    <col min="7424" max="7424" width="53.5546875" style="106" customWidth="1"/>
    <col min="7425" max="7425" width="14.33203125" style="106" customWidth="1"/>
    <col min="7426" max="7426" width="10.33203125" style="106" bestFit="1" customWidth="1"/>
    <col min="7427" max="7427" width="10.44140625" style="106" bestFit="1" customWidth="1"/>
    <col min="7428" max="7428" width="9.109375" style="106" customWidth="1"/>
    <col min="7429" max="7679" width="9.109375" style="106"/>
    <col min="7680" max="7680" width="53.5546875" style="106" customWidth="1"/>
    <col min="7681" max="7681" width="14.33203125" style="106" customWidth="1"/>
    <col min="7682" max="7682" width="10.33203125" style="106" bestFit="1" customWidth="1"/>
    <col min="7683" max="7683" width="10.44140625" style="106" bestFit="1" customWidth="1"/>
    <col min="7684" max="7684" width="9.109375" style="106" customWidth="1"/>
    <col min="7685" max="7935" width="9.109375" style="106"/>
    <col min="7936" max="7936" width="53.5546875" style="106" customWidth="1"/>
    <col min="7937" max="7937" width="14.33203125" style="106" customWidth="1"/>
    <col min="7938" max="7938" width="10.33203125" style="106" bestFit="1" customWidth="1"/>
    <col min="7939" max="7939" width="10.44140625" style="106" bestFit="1" customWidth="1"/>
    <col min="7940" max="7940" width="9.109375" style="106" customWidth="1"/>
    <col min="7941" max="8191" width="9.109375" style="106"/>
    <col min="8192" max="8192" width="53.5546875" style="106" customWidth="1"/>
    <col min="8193" max="8193" width="14.33203125" style="106" customWidth="1"/>
    <col min="8194" max="8194" width="10.33203125" style="106" bestFit="1" customWidth="1"/>
    <col min="8195" max="8195" width="10.44140625" style="106" bestFit="1" customWidth="1"/>
    <col min="8196" max="8196" width="9.109375" style="106" customWidth="1"/>
    <col min="8197" max="8447" width="9.109375" style="106"/>
    <col min="8448" max="8448" width="53.5546875" style="106" customWidth="1"/>
    <col min="8449" max="8449" width="14.33203125" style="106" customWidth="1"/>
    <col min="8450" max="8450" width="10.33203125" style="106" bestFit="1" customWidth="1"/>
    <col min="8451" max="8451" width="10.44140625" style="106" bestFit="1" customWidth="1"/>
    <col min="8452" max="8452" width="9.109375" style="106" customWidth="1"/>
    <col min="8453" max="8703" width="9.109375" style="106"/>
    <col min="8704" max="8704" width="53.5546875" style="106" customWidth="1"/>
    <col min="8705" max="8705" width="14.33203125" style="106" customWidth="1"/>
    <col min="8706" max="8706" width="10.33203125" style="106" bestFit="1" customWidth="1"/>
    <col min="8707" max="8707" width="10.44140625" style="106" bestFit="1" customWidth="1"/>
    <col min="8708" max="8708" width="9.109375" style="106" customWidth="1"/>
    <col min="8709" max="8959" width="9.109375" style="106"/>
    <col min="8960" max="8960" width="53.5546875" style="106" customWidth="1"/>
    <col min="8961" max="8961" width="14.33203125" style="106" customWidth="1"/>
    <col min="8962" max="8962" width="10.33203125" style="106" bestFit="1" customWidth="1"/>
    <col min="8963" max="8963" width="10.44140625" style="106" bestFit="1" customWidth="1"/>
    <col min="8964" max="8964" width="9.109375" style="106" customWidth="1"/>
    <col min="8965" max="9215" width="9.109375" style="106"/>
    <col min="9216" max="9216" width="53.5546875" style="106" customWidth="1"/>
    <col min="9217" max="9217" width="14.33203125" style="106" customWidth="1"/>
    <col min="9218" max="9218" width="10.33203125" style="106" bestFit="1" customWidth="1"/>
    <col min="9219" max="9219" width="10.44140625" style="106" bestFit="1" customWidth="1"/>
    <col min="9220" max="9220" width="9.109375" style="106" customWidth="1"/>
    <col min="9221" max="9471" width="9.109375" style="106"/>
    <col min="9472" max="9472" width="53.5546875" style="106" customWidth="1"/>
    <col min="9473" max="9473" width="14.33203125" style="106" customWidth="1"/>
    <col min="9474" max="9474" width="10.33203125" style="106" bestFit="1" customWidth="1"/>
    <col min="9475" max="9475" width="10.44140625" style="106" bestFit="1" customWidth="1"/>
    <col min="9476" max="9476" width="9.109375" style="106" customWidth="1"/>
    <col min="9477" max="9727" width="9.109375" style="106"/>
    <col min="9728" max="9728" width="53.5546875" style="106" customWidth="1"/>
    <col min="9729" max="9729" width="14.33203125" style="106" customWidth="1"/>
    <col min="9730" max="9730" width="10.33203125" style="106" bestFit="1" customWidth="1"/>
    <col min="9731" max="9731" width="10.44140625" style="106" bestFit="1" customWidth="1"/>
    <col min="9732" max="9732" width="9.109375" style="106" customWidth="1"/>
    <col min="9733" max="9983" width="9.109375" style="106"/>
    <col min="9984" max="9984" width="53.5546875" style="106" customWidth="1"/>
    <col min="9985" max="9985" width="14.33203125" style="106" customWidth="1"/>
    <col min="9986" max="9986" width="10.33203125" style="106" bestFit="1" customWidth="1"/>
    <col min="9987" max="9987" width="10.44140625" style="106" bestFit="1" customWidth="1"/>
    <col min="9988" max="9988" width="9.109375" style="106" customWidth="1"/>
    <col min="9989" max="10239" width="9.109375" style="106"/>
    <col min="10240" max="10240" width="53.5546875" style="106" customWidth="1"/>
    <col min="10241" max="10241" width="14.33203125" style="106" customWidth="1"/>
    <col min="10242" max="10242" width="10.33203125" style="106" bestFit="1" customWidth="1"/>
    <col min="10243" max="10243" width="10.44140625" style="106" bestFit="1" customWidth="1"/>
    <col min="10244" max="10244" width="9.109375" style="106" customWidth="1"/>
    <col min="10245" max="10495" width="9.109375" style="106"/>
    <col min="10496" max="10496" width="53.5546875" style="106" customWidth="1"/>
    <col min="10497" max="10497" width="14.33203125" style="106" customWidth="1"/>
    <col min="10498" max="10498" width="10.33203125" style="106" bestFit="1" customWidth="1"/>
    <col min="10499" max="10499" width="10.44140625" style="106" bestFit="1" customWidth="1"/>
    <col min="10500" max="10500" width="9.109375" style="106" customWidth="1"/>
    <col min="10501" max="10751" width="9.109375" style="106"/>
    <col min="10752" max="10752" width="53.5546875" style="106" customWidth="1"/>
    <col min="10753" max="10753" width="14.33203125" style="106" customWidth="1"/>
    <col min="10754" max="10754" width="10.33203125" style="106" bestFit="1" customWidth="1"/>
    <col min="10755" max="10755" width="10.44140625" style="106" bestFit="1" customWidth="1"/>
    <col min="10756" max="10756" width="9.109375" style="106" customWidth="1"/>
    <col min="10757" max="11007" width="9.109375" style="106"/>
    <col min="11008" max="11008" width="53.5546875" style="106" customWidth="1"/>
    <col min="11009" max="11009" width="14.33203125" style="106" customWidth="1"/>
    <col min="11010" max="11010" width="10.33203125" style="106" bestFit="1" customWidth="1"/>
    <col min="11011" max="11011" width="10.44140625" style="106" bestFit="1" customWidth="1"/>
    <col min="11012" max="11012" width="9.109375" style="106" customWidth="1"/>
    <col min="11013" max="11263" width="9.109375" style="106"/>
    <col min="11264" max="11264" width="53.5546875" style="106" customWidth="1"/>
    <col min="11265" max="11265" width="14.33203125" style="106" customWidth="1"/>
    <col min="11266" max="11266" width="10.33203125" style="106" bestFit="1" customWidth="1"/>
    <col min="11267" max="11267" width="10.44140625" style="106" bestFit="1" customWidth="1"/>
    <col min="11268" max="11268" width="9.109375" style="106" customWidth="1"/>
    <col min="11269" max="11519" width="9.109375" style="106"/>
    <col min="11520" max="11520" width="53.5546875" style="106" customWidth="1"/>
    <col min="11521" max="11521" width="14.33203125" style="106" customWidth="1"/>
    <col min="11522" max="11522" width="10.33203125" style="106" bestFit="1" customWidth="1"/>
    <col min="11523" max="11523" width="10.44140625" style="106" bestFit="1" customWidth="1"/>
    <col min="11524" max="11524" width="9.109375" style="106" customWidth="1"/>
    <col min="11525" max="11775" width="9.109375" style="106"/>
    <col min="11776" max="11776" width="53.5546875" style="106" customWidth="1"/>
    <col min="11777" max="11777" width="14.33203125" style="106" customWidth="1"/>
    <col min="11778" max="11778" width="10.33203125" style="106" bestFit="1" customWidth="1"/>
    <col min="11779" max="11779" width="10.44140625" style="106" bestFit="1" customWidth="1"/>
    <col min="11780" max="11780" width="9.109375" style="106" customWidth="1"/>
    <col min="11781" max="12031" width="9.109375" style="106"/>
    <col min="12032" max="12032" width="53.5546875" style="106" customWidth="1"/>
    <col min="12033" max="12033" width="14.33203125" style="106" customWidth="1"/>
    <col min="12034" max="12034" width="10.33203125" style="106" bestFit="1" customWidth="1"/>
    <col min="12035" max="12035" width="10.44140625" style="106" bestFit="1" customWidth="1"/>
    <col min="12036" max="12036" width="9.109375" style="106" customWidth="1"/>
    <col min="12037" max="12287" width="9.109375" style="106"/>
    <col min="12288" max="12288" width="53.5546875" style="106" customWidth="1"/>
    <col min="12289" max="12289" width="14.33203125" style="106" customWidth="1"/>
    <col min="12290" max="12290" width="10.33203125" style="106" bestFit="1" customWidth="1"/>
    <col min="12291" max="12291" width="10.44140625" style="106" bestFit="1" customWidth="1"/>
    <col min="12292" max="12292" width="9.109375" style="106" customWidth="1"/>
    <col min="12293" max="12543" width="9.109375" style="106"/>
    <col min="12544" max="12544" width="53.5546875" style="106" customWidth="1"/>
    <col min="12545" max="12545" width="14.33203125" style="106" customWidth="1"/>
    <col min="12546" max="12546" width="10.33203125" style="106" bestFit="1" customWidth="1"/>
    <col min="12547" max="12547" width="10.44140625" style="106" bestFit="1" customWidth="1"/>
    <col min="12548" max="12548" width="9.109375" style="106" customWidth="1"/>
    <col min="12549" max="12799" width="9.109375" style="106"/>
    <col min="12800" max="12800" width="53.5546875" style="106" customWidth="1"/>
    <col min="12801" max="12801" width="14.33203125" style="106" customWidth="1"/>
    <col min="12802" max="12802" width="10.33203125" style="106" bestFit="1" customWidth="1"/>
    <col min="12803" max="12803" width="10.44140625" style="106" bestFit="1" customWidth="1"/>
    <col min="12804" max="12804" width="9.109375" style="106" customWidth="1"/>
    <col min="12805" max="13055" width="9.109375" style="106"/>
    <col min="13056" max="13056" width="53.5546875" style="106" customWidth="1"/>
    <col min="13057" max="13057" width="14.33203125" style="106" customWidth="1"/>
    <col min="13058" max="13058" width="10.33203125" style="106" bestFit="1" customWidth="1"/>
    <col min="13059" max="13059" width="10.44140625" style="106" bestFit="1" customWidth="1"/>
    <col min="13060" max="13060" width="9.109375" style="106" customWidth="1"/>
    <col min="13061" max="13311" width="9.109375" style="106"/>
    <col min="13312" max="13312" width="53.5546875" style="106" customWidth="1"/>
    <col min="13313" max="13313" width="14.33203125" style="106" customWidth="1"/>
    <col min="13314" max="13314" width="10.33203125" style="106" bestFit="1" customWidth="1"/>
    <col min="13315" max="13315" width="10.44140625" style="106" bestFit="1" customWidth="1"/>
    <col min="13316" max="13316" width="9.109375" style="106" customWidth="1"/>
    <col min="13317" max="13567" width="9.109375" style="106"/>
    <col min="13568" max="13568" width="53.5546875" style="106" customWidth="1"/>
    <col min="13569" max="13569" width="14.33203125" style="106" customWidth="1"/>
    <col min="13570" max="13570" width="10.33203125" style="106" bestFit="1" customWidth="1"/>
    <col min="13571" max="13571" width="10.44140625" style="106" bestFit="1" customWidth="1"/>
    <col min="13572" max="13572" width="9.109375" style="106" customWidth="1"/>
    <col min="13573" max="13823" width="9.109375" style="106"/>
    <col min="13824" max="13824" width="53.5546875" style="106" customWidth="1"/>
    <col min="13825" max="13825" width="14.33203125" style="106" customWidth="1"/>
    <col min="13826" max="13826" width="10.33203125" style="106" bestFit="1" customWidth="1"/>
    <col min="13827" max="13827" width="10.44140625" style="106" bestFit="1" customWidth="1"/>
    <col min="13828" max="13828" width="9.109375" style="106" customWidth="1"/>
    <col min="13829" max="14079" width="9.109375" style="106"/>
    <col min="14080" max="14080" width="53.5546875" style="106" customWidth="1"/>
    <col min="14081" max="14081" width="14.33203125" style="106" customWidth="1"/>
    <col min="14082" max="14082" width="10.33203125" style="106" bestFit="1" customWidth="1"/>
    <col min="14083" max="14083" width="10.44140625" style="106" bestFit="1" customWidth="1"/>
    <col min="14084" max="14084" width="9.109375" style="106" customWidth="1"/>
    <col min="14085" max="14335" width="9.109375" style="106"/>
    <col min="14336" max="14336" width="53.5546875" style="106" customWidth="1"/>
    <col min="14337" max="14337" width="14.33203125" style="106" customWidth="1"/>
    <col min="14338" max="14338" width="10.33203125" style="106" bestFit="1" customWidth="1"/>
    <col min="14339" max="14339" width="10.44140625" style="106" bestFit="1" customWidth="1"/>
    <col min="14340" max="14340" width="9.109375" style="106" customWidth="1"/>
    <col min="14341" max="14591" width="9.109375" style="106"/>
    <col min="14592" max="14592" width="53.5546875" style="106" customWidth="1"/>
    <col min="14593" max="14593" width="14.33203125" style="106" customWidth="1"/>
    <col min="14594" max="14594" width="10.33203125" style="106" bestFit="1" customWidth="1"/>
    <col min="14595" max="14595" width="10.44140625" style="106" bestFit="1" customWidth="1"/>
    <col min="14596" max="14596" width="9.109375" style="106" customWidth="1"/>
    <col min="14597" max="14847" width="9.109375" style="106"/>
    <col min="14848" max="14848" width="53.5546875" style="106" customWidth="1"/>
    <col min="14849" max="14849" width="14.33203125" style="106" customWidth="1"/>
    <col min="14850" max="14850" width="10.33203125" style="106" bestFit="1" customWidth="1"/>
    <col min="14851" max="14851" width="10.44140625" style="106" bestFit="1" customWidth="1"/>
    <col min="14852" max="14852" width="9.109375" style="106" customWidth="1"/>
    <col min="14853" max="15103" width="9.109375" style="106"/>
    <col min="15104" max="15104" width="53.5546875" style="106" customWidth="1"/>
    <col min="15105" max="15105" width="14.33203125" style="106" customWidth="1"/>
    <col min="15106" max="15106" width="10.33203125" style="106" bestFit="1" customWidth="1"/>
    <col min="15107" max="15107" width="10.44140625" style="106" bestFit="1" customWidth="1"/>
    <col min="15108" max="15108" width="9.109375" style="106" customWidth="1"/>
    <col min="15109" max="15359" width="9.109375" style="106"/>
    <col min="15360" max="15360" width="53.5546875" style="106" customWidth="1"/>
    <col min="15361" max="15361" width="14.33203125" style="106" customWidth="1"/>
    <col min="15362" max="15362" width="10.33203125" style="106" bestFit="1" customWidth="1"/>
    <col min="15363" max="15363" width="10.44140625" style="106" bestFit="1" customWidth="1"/>
    <col min="15364" max="15364" width="9.109375" style="106" customWidth="1"/>
    <col min="15365" max="15615" width="9.109375" style="106"/>
    <col min="15616" max="15616" width="53.5546875" style="106" customWidth="1"/>
    <col min="15617" max="15617" width="14.33203125" style="106" customWidth="1"/>
    <col min="15618" max="15618" width="10.33203125" style="106" bestFit="1" customWidth="1"/>
    <col min="15619" max="15619" width="10.44140625" style="106" bestFit="1" customWidth="1"/>
    <col min="15620" max="15620" width="9.109375" style="106" customWidth="1"/>
    <col min="15621" max="15871" width="9.109375" style="106"/>
    <col min="15872" max="15872" width="53.5546875" style="106" customWidth="1"/>
    <col min="15873" max="15873" width="14.33203125" style="106" customWidth="1"/>
    <col min="15874" max="15874" width="10.33203125" style="106" bestFit="1" customWidth="1"/>
    <col min="15875" max="15875" width="10.44140625" style="106" bestFit="1" customWidth="1"/>
    <col min="15876" max="15876" width="9.109375" style="106" customWidth="1"/>
    <col min="15877" max="16127" width="9.109375" style="106"/>
    <col min="16128" max="16128" width="53.5546875" style="106" customWidth="1"/>
    <col min="16129" max="16129" width="14.33203125" style="106" customWidth="1"/>
    <col min="16130" max="16130" width="10.33203125" style="106" bestFit="1" customWidth="1"/>
    <col min="16131" max="16131" width="10.44140625" style="106" bestFit="1" customWidth="1"/>
    <col min="16132" max="16132" width="9.109375" style="106" customWidth="1"/>
    <col min="16133" max="16384" width="9.109375" style="106"/>
  </cols>
  <sheetData>
    <row r="1" spans="1:3" x14ac:dyDescent="0.4">
      <c r="A1" s="105" t="s">
        <v>229</v>
      </c>
    </row>
    <row r="3" spans="1:3" ht="28.8" x14ac:dyDescent="0.55000000000000004">
      <c r="A3" s="130" t="s">
        <v>7</v>
      </c>
      <c r="B3" s="130"/>
      <c r="C3" s="130"/>
    </row>
    <row r="5" spans="1:3" x14ac:dyDescent="0.4">
      <c r="A5" s="131" t="s">
        <v>279</v>
      </c>
      <c r="B5" s="131"/>
      <c r="C5" s="131"/>
    </row>
    <row r="9" spans="1:3" ht="48.75" customHeight="1" x14ac:dyDescent="0.4">
      <c r="A9" s="132" t="s">
        <v>280</v>
      </c>
      <c r="B9" s="132"/>
      <c r="C9" s="132"/>
    </row>
    <row r="11" spans="1:3" hidden="1" x14ac:dyDescent="0.4"/>
    <row r="12" spans="1:3" hidden="1" x14ac:dyDescent="0.4">
      <c r="A12" s="105" t="s">
        <v>218</v>
      </c>
    </row>
    <row r="13" spans="1:3" hidden="1" x14ac:dyDescent="0.4">
      <c r="A13" s="105"/>
    </row>
    <row r="14" spans="1:3" hidden="1" x14ac:dyDescent="0.4">
      <c r="A14" s="106" t="s">
        <v>219</v>
      </c>
      <c r="C14" s="107">
        <v>5037.8</v>
      </c>
    </row>
    <row r="15" spans="1:3" hidden="1" x14ac:dyDescent="0.4">
      <c r="A15" s="106" t="s">
        <v>220</v>
      </c>
      <c r="C15" s="107">
        <v>13621.37</v>
      </c>
    </row>
    <row r="16" spans="1:3" hidden="1" x14ac:dyDescent="0.4">
      <c r="A16" s="105" t="s">
        <v>132</v>
      </c>
      <c r="B16" s="105"/>
      <c r="C16" s="108">
        <f>SUM(C14:C15)</f>
        <v>18659.170000000002</v>
      </c>
    </row>
    <row r="17" spans="1:7" hidden="1" x14ac:dyDescent="0.4"/>
    <row r="18" spans="1:7" hidden="1" x14ac:dyDescent="0.4">
      <c r="A18" s="106" t="s">
        <v>221</v>
      </c>
    </row>
    <row r="19" spans="1:7" hidden="1" x14ac:dyDescent="0.4"/>
    <row r="20" spans="1:7" hidden="1" x14ac:dyDescent="0.4">
      <c r="A20" s="109">
        <v>1343</v>
      </c>
      <c r="B20" s="106" t="s">
        <v>222</v>
      </c>
      <c r="C20" s="107" t="e">
        <f>SUM(#REF!)</f>
        <v>#REF!</v>
      </c>
    </row>
    <row r="21" spans="1:7" hidden="1" x14ac:dyDescent="0.4"/>
    <row r="22" spans="1:7" ht="21.6" hidden="1" thickBot="1" x14ac:dyDescent="0.45">
      <c r="A22" s="105" t="s">
        <v>223</v>
      </c>
      <c r="C22" s="110" t="e">
        <f>C16-C20</f>
        <v>#REF!</v>
      </c>
    </row>
    <row r="24" spans="1:7" x14ac:dyDescent="0.4">
      <c r="A24" s="105"/>
    </row>
    <row r="26" spans="1:7" x14ac:dyDescent="0.4">
      <c r="A26" s="106" t="s">
        <v>281</v>
      </c>
      <c r="B26" s="107"/>
      <c r="C26" s="107">
        <f>'FINAL ACCOUNTS 2016-17'!E94</f>
        <v>32278.659999999996</v>
      </c>
    </row>
    <row r="27" spans="1:7" x14ac:dyDescent="0.4">
      <c r="A27" s="106" t="s">
        <v>224</v>
      </c>
      <c r="B27" s="107"/>
      <c r="C27" s="111">
        <f>'FINAL ACCOUNTS 2016-17'!I17+'FINAL ACCOUNTS 2016-17'!I89</f>
        <v>94318.11</v>
      </c>
      <c r="F27" s="112"/>
      <c r="G27" s="112"/>
    </row>
    <row r="28" spans="1:7" x14ac:dyDescent="0.4">
      <c r="B28" s="107"/>
      <c r="C28" s="107">
        <f>SUM(C26:C27)</f>
        <v>126596.76999999999</v>
      </c>
    </row>
    <row r="29" spans="1:7" x14ac:dyDescent="0.4">
      <c r="A29" s="106" t="s">
        <v>225</v>
      </c>
      <c r="B29" s="107"/>
      <c r="C29" s="111">
        <f>'FINAL ACCOUNTS 2016-17'!I76</f>
        <v>111566.42666666667</v>
      </c>
    </row>
    <row r="30" spans="1:7" ht="21.6" thickBot="1" x14ac:dyDescent="0.45">
      <c r="A30" s="105" t="s">
        <v>282</v>
      </c>
      <c r="B30" s="107"/>
      <c r="C30" s="110">
        <f>C28-C29</f>
        <v>15030.343333333323</v>
      </c>
      <c r="F30" s="112"/>
    </row>
    <row r="31" spans="1:7" ht="21.6" thickTop="1" x14ac:dyDescent="0.4">
      <c r="A31" s="105"/>
      <c r="B31" s="107"/>
    </row>
    <row r="32" spans="1:7" x14ac:dyDescent="0.4">
      <c r="B32" s="107"/>
      <c r="C32" s="113"/>
    </row>
    <row r="33" spans="1:3" x14ac:dyDescent="0.4">
      <c r="A33" s="105" t="s">
        <v>226</v>
      </c>
      <c r="B33" s="107"/>
    </row>
    <row r="34" spans="1:3" x14ac:dyDescent="0.4">
      <c r="A34" s="106" t="s">
        <v>219</v>
      </c>
      <c r="B34" s="107">
        <v>5285.98</v>
      </c>
    </row>
    <row r="35" spans="1:3" x14ac:dyDescent="0.4">
      <c r="A35" s="106" t="s">
        <v>230</v>
      </c>
      <c r="B35" s="107">
        <v>-455</v>
      </c>
      <c r="C35" s="107">
        <f>SUM(B34:B35)</f>
        <v>4830.9799999999996</v>
      </c>
    </row>
    <row r="36" spans="1:3" x14ac:dyDescent="0.4">
      <c r="A36" s="106" t="s">
        <v>220</v>
      </c>
      <c r="B36" s="107"/>
      <c r="C36" s="107">
        <v>5328.81</v>
      </c>
    </row>
    <row r="37" spans="1:3" x14ac:dyDescent="0.4">
      <c r="A37" s="106" t="s">
        <v>227</v>
      </c>
      <c r="B37" s="107"/>
      <c r="C37" s="107">
        <v>0</v>
      </c>
    </row>
    <row r="38" spans="1:3" x14ac:dyDescent="0.4">
      <c r="A38" s="106" t="s">
        <v>228</v>
      </c>
      <c r="B38" s="107"/>
      <c r="C38" s="107">
        <f>'FINAL ACCOUNTS 2016-17'!I92</f>
        <v>4870.55</v>
      </c>
    </row>
    <row r="39" spans="1:3" ht="4.5" customHeight="1" x14ac:dyDescent="0.4">
      <c r="B39" s="107"/>
    </row>
    <row r="40" spans="1:3" s="105" customFormat="1" ht="21.6" thickBot="1" x14ac:dyDescent="0.45">
      <c r="A40" s="105" t="s">
        <v>132</v>
      </c>
      <c r="B40" s="126"/>
      <c r="C40" s="110">
        <f>SUM(C34:C39)</f>
        <v>15030.34</v>
      </c>
    </row>
    <row r="41" spans="1:3" ht="21.6" thickTop="1" x14ac:dyDescent="0.4"/>
    <row r="47" spans="1:3" x14ac:dyDescent="0.4">
      <c r="C47" s="106"/>
    </row>
    <row r="48" spans="1:3" x14ac:dyDescent="0.4">
      <c r="C48" s="106"/>
    </row>
    <row r="49" spans="3:3" x14ac:dyDescent="0.4">
      <c r="C49" s="106"/>
    </row>
  </sheetData>
  <mergeCells count="3">
    <mergeCell ref="A3:C3"/>
    <mergeCell ref="A5:C5"/>
    <mergeCell ref="A9:C9"/>
  </mergeCells>
  <phoneticPr fontId="7" type="noConversion"/>
  <pageMargins left="0.75" right="0.75" top="1" bottom="1" header="0.5" footer="0.5"/>
  <pageSetup paperSize="9" orientation="portrait" verticalDpi="59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28"/>
  <sheetViews>
    <sheetView workbookViewId="0">
      <selection activeCell="G27" sqref="G27"/>
    </sheetView>
  </sheetViews>
  <sheetFormatPr defaultRowHeight="13.2" x14ac:dyDescent="0.25"/>
  <cols>
    <col min="8" max="8" width="17.44140625" bestFit="1" customWidth="1"/>
  </cols>
  <sheetData>
    <row r="3" spans="1:8" x14ac:dyDescent="0.25">
      <c r="A3" t="s">
        <v>149</v>
      </c>
      <c r="H3">
        <v>1135</v>
      </c>
    </row>
    <row r="4" spans="1:8" x14ac:dyDescent="0.25">
      <c r="A4" t="s">
        <v>150</v>
      </c>
    </row>
    <row r="5" spans="1:8" x14ac:dyDescent="0.25">
      <c r="A5" t="s">
        <v>151</v>
      </c>
    </row>
    <row r="6" spans="1:8" x14ac:dyDescent="0.25">
      <c r="A6" t="s">
        <v>152</v>
      </c>
    </row>
    <row r="7" spans="1:8" x14ac:dyDescent="0.25">
      <c r="A7" t="s">
        <v>153</v>
      </c>
    </row>
    <row r="8" spans="1:8" x14ac:dyDescent="0.25">
      <c r="H8">
        <v>250</v>
      </c>
    </row>
    <row r="9" spans="1:8" x14ac:dyDescent="0.25">
      <c r="A9" t="s">
        <v>154</v>
      </c>
      <c r="H9">
        <v>160</v>
      </c>
    </row>
    <row r="10" spans="1:8" x14ac:dyDescent="0.25">
      <c r="A10" t="s">
        <v>155</v>
      </c>
      <c r="H10">
        <v>19.399999999999999</v>
      </c>
    </row>
    <row r="11" spans="1:8" x14ac:dyDescent="0.25">
      <c r="A11" t="s">
        <v>156</v>
      </c>
    </row>
    <row r="12" spans="1:8" x14ac:dyDescent="0.25">
      <c r="A12" t="s">
        <v>157</v>
      </c>
    </row>
    <row r="13" spans="1:8" x14ac:dyDescent="0.25">
      <c r="A13" t="s">
        <v>158</v>
      </c>
    </row>
    <row r="14" spans="1:8" x14ac:dyDescent="0.25">
      <c r="A14" t="s">
        <v>159</v>
      </c>
    </row>
    <row r="15" spans="1:8" x14ac:dyDescent="0.25">
      <c r="A15" t="s">
        <v>160</v>
      </c>
    </row>
    <row r="16" spans="1:8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FINAL ACCOUNTS 2016-17</vt:lpstr>
      <vt:lpstr>Notes</vt:lpstr>
      <vt:lpstr>BREAKDOWN</vt:lpstr>
      <vt:lpstr>RECONCILIATION</vt:lpstr>
      <vt:lpstr>Sheet1</vt:lpstr>
      <vt:lpstr>'FINAL ACCOUNTS 2016-17'!Print_Area</vt:lpstr>
      <vt:lpstr>Notes!Print_Area</vt:lpstr>
      <vt:lpstr>'FINAL ACCOUNTS 2016-17'!Print_Titles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Townclerk</dc:creator>
  <cp:lastModifiedBy>BRIAN JACOBS</cp:lastModifiedBy>
  <cp:lastPrinted>2017-06-21T10:37:12Z</cp:lastPrinted>
  <dcterms:created xsi:type="dcterms:W3CDTF">1996-10-14T23:33:28Z</dcterms:created>
  <dcterms:modified xsi:type="dcterms:W3CDTF">2018-04-18T11:29:36Z</dcterms:modified>
</cp:coreProperties>
</file>